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ln\data\HLNUserdata\Mmor1\B&amp;W zaken\dienstreisdeclaraties collegeleden en taxiritten\"/>
    </mc:Choice>
  </mc:AlternateContent>
  <bookViews>
    <workbookView xWindow="480" yWindow="75" windowWidth="18180" windowHeight="8580"/>
  </bookViews>
  <sheets>
    <sheet name="Aarts NA" sheetId="2" r:id="rId1"/>
    <sheet name="Beer de MEE" sheetId="3" r:id="rId2"/>
    <sheet name="Braeken BHJ" sheetId="4" r:id="rId3"/>
    <sheet name="Clemens JMM" sheetId="5" r:id="rId4"/>
    <sheet name="Depla PFG" sheetId="6" r:id="rId5"/>
    <sheet name="Gillissen FWJ" sheetId="8" r:id="rId6"/>
    <sheet name="De Wit MFA" sheetId="10" r:id="rId7"/>
    <sheet name="Smeets AJ" sheetId="11" r:id="rId8"/>
    <sheet name="Zutphen van PMA" sheetId="12" r:id="rId9"/>
  </sheets>
  <calcPr calcId="152511"/>
</workbook>
</file>

<file path=xl/calcChain.xml><?xml version="1.0" encoding="utf-8"?>
<calcChain xmlns="http://schemas.openxmlformats.org/spreadsheetml/2006/main">
  <c r="G262" i="12" l="1"/>
  <c r="G281" i="12"/>
  <c r="G280" i="12"/>
  <c r="G279" i="12"/>
  <c r="G278" i="12"/>
  <c r="G277" i="12"/>
  <c r="G276" i="12"/>
  <c r="G275" i="12"/>
  <c r="G274" i="12"/>
  <c r="G273" i="12"/>
  <c r="G272" i="12"/>
  <c r="G271" i="12"/>
  <c r="G270" i="12"/>
  <c r="G269" i="12"/>
  <c r="G268" i="12"/>
  <c r="G267" i="12"/>
  <c r="G266" i="12"/>
  <c r="G265" i="12"/>
  <c r="G264" i="12"/>
  <c r="G263" i="12"/>
  <c r="G261" i="12"/>
  <c r="G260" i="12"/>
  <c r="G259" i="12"/>
  <c r="G258" i="12"/>
  <c r="G257" i="12"/>
  <c r="G256" i="12"/>
  <c r="G255" i="12"/>
  <c r="G253" i="12"/>
  <c r="G252" i="12"/>
  <c r="G251" i="12"/>
  <c r="G249" i="12"/>
  <c r="G248" i="12"/>
  <c r="G233" i="12"/>
  <c r="G222" i="12"/>
  <c r="G240" i="12"/>
  <c r="G239" i="12"/>
  <c r="G247" i="12"/>
  <c r="G246" i="12"/>
  <c r="G245" i="12"/>
  <c r="G244" i="12"/>
  <c r="G243" i="12"/>
  <c r="G242" i="12"/>
  <c r="G241" i="12"/>
  <c r="G238" i="12"/>
  <c r="G237" i="12"/>
  <c r="G236" i="12"/>
  <c r="G235" i="12"/>
  <c r="G234" i="12"/>
  <c r="G232" i="12"/>
  <c r="G231" i="12"/>
  <c r="G230" i="12"/>
  <c r="G229" i="12"/>
  <c r="G228" i="12"/>
  <c r="G227" i="12"/>
  <c r="G226" i="12"/>
  <c r="G225" i="12"/>
  <c r="G224" i="12"/>
  <c r="G223" i="12"/>
  <c r="G221" i="12"/>
  <c r="G220" i="12"/>
  <c r="G219" i="12"/>
  <c r="G218" i="12"/>
  <c r="G217" i="12"/>
  <c r="G216" i="12"/>
  <c r="G215" i="12"/>
  <c r="G214" i="12"/>
  <c r="G213" i="12"/>
  <c r="G212" i="12"/>
  <c r="G211" i="12"/>
  <c r="G210" i="12"/>
  <c r="G209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84" i="12"/>
  <c r="G183" i="12"/>
  <c r="G182" i="12"/>
  <c r="G181" i="12"/>
  <c r="G180" i="12"/>
  <c r="G179" i="12"/>
  <c r="G178" i="12"/>
  <c r="G177" i="12"/>
  <c r="G176" i="12"/>
  <c r="G175" i="12"/>
  <c r="G174" i="12"/>
  <c r="G173" i="12"/>
  <c r="G172" i="12"/>
  <c r="G171" i="12"/>
  <c r="G170" i="12"/>
  <c r="G165" i="12"/>
  <c r="G154" i="12"/>
  <c r="G153" i="12"/>
  <c r="G169" i="12"/>
  <c r="G168" i="12"/>
  <c r="G167" i="12"/>
  <c r="G166" i="12"/>
  <c r="G164" i="12"/>
  <c r="G163" i="12"/>
  <c r="G162" i="12"/>
  <c r="G161" i="12"/>
  <c r="G160" i="12"/>
  <c r="G159" i="12"/>
  <c r="G158" i="12"/>
  <c r="G157" i="12"/>
  <c r="G156" i="12"/>
  <c r="G155" i="12"/>
  <c r="G152" i="12"/>
  <c r="G151" i="12"/>
  <c r="G150" i="12"/>
  <c r="G149" i="12"/>
  <c r="G148" i="12"/>
  <c r="G147" i="12"/>
  <c r="G146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6" i="12"/>
  <c r="G125" i="12"/>
  <c r="G124" i="12"/>
  <c r="G123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8" i="12"/>
  <c r="G87" i="12"/>
  <c r="G89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8" i="12"/>
  <c r="G47" i="12"/>
  <c r="G46" i="12"/>
  <c r="G45" i="12"/>
  <c r="G44" i="12"/>
  <c r="G43" i="12"/>
  <c r="G42" i="12"/>
  <c r="G41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H282" i="12" s="1"/>
  <c r="G162" i="11" l="1"/>
  <c r="G161" i="11"/>
  <c r="G160" i="11"/>
  <c r="G159" i="11"/>
  <c r="G158" i="11"/>
  <c r="G157" i="11"/>
  <c r="G156" i="11"/>
  <c r="G155" i="11"/>
  <c r="G154" i="11"/>
  <c r="G153" i="11"/>
  <c r="G152" i="11"/>
  <c r="G151" i="11"/>
  <c r="G150" i="11"/>
  <c r="G149" i="11"/>
  <c r="G148" i="11"/>
  <c r="G147" i="11"/>
  <c r="G146" i="11"/>
  <c r="G145" i="11"/>
  <c r="G144" i="11"/>
  <c r="G143" i="11"/>
  <c r="G142" i="11"/>
  <c r="G141" i="11"/>
  <c r="G140" i="11"/>
  <c r="G139" i="11"/>
  <c r="G138" i="11"/>
  <c r="G137" i="11"/>
  <c r="G136" i="11"/>
  <c r="G135" i="11"/>
  <c r="G134" i="11"/>
  <c r="G133" i="11"/>
  <c r="G132" i="11"/>
  <c r="G131" i="11"/>
  <c r="G130" i="11"/>
  <c r="G129" i="11"/>
  <c r="G365" i="11"/>
  <c r="G364" i="11"/>
  <c r="G363" i="11"/>
  <c r="G362" i="11"/>
  <c r="G361" i="11"/>
  <c r="G360" i="11"/>
  <c r="G359" i="11"/>
  <c r="G358" i="11"/>
  <c r="G357" i="11"/>
  <c r="G356" i="11"/>
  <c r="G355" i="11"/>
  <c r="G354" i="11"/>
  <c r="G353" i="11"/>
  <c r="G352" i="11"/>
  <c r="G351" i="11"/>
  <c r="G350" i="11"/>
  <c r="G349" i="11"/>
  <c r="G348" i="11"/>
  <c r="G347" i="11"/>
  <c r="G328" i="11"/>
  <c r="G346" i="11"/>
  <c r="G345" i="11"/>
  <c r="G344" i="11"/>
  <c r="G343" i="11"/>
  <c r="G342" i="11"/>
  <c r="G341" i="11"/>
  <c r="G340" i="11"/>
  <c r="G339" i="11"/>
  <c r="G338" i="11"/>
  <c r="G337" i="11"/>
  <c r="G336" i="11"/>
  <c r="G335" i="11"/>
  <c r="G334" i="11"/>
  <c r="G333" i="11"/>
  <c r="G332" i="11"/>
  <c r="G331" i="11"/>
  <c r="G330" i="11"/>
  <c r="G329" i="11"/>
  <c r="G327" i="11"/>
  <c r="G326" i="11"/>
  <c r="G325" i="11"/>
  <c r="G324" i="11"/>
  <c r="G323" i="11"/>
  <c r="G322" i="11"/>
  <c r="G319" i="11"/>
  <c r="G316" i="11"/>
  <c r="G308" i="11"/>
  <c r="G321" i="11"/>
  <c r="G320" i="11"/>
  <c r="G318" i="11"/>
  <c r="G317" i="11"/>
  <c r="G315" i="11"/>
  <c r="G314" i="11"/>
  <c r="G313" i="11"/>
  <c r="G312" i="11"/>
  <c r="G311" i="11"/>
  <c r="G310" i="11"/>
  <c r="G309" i="11"/>
  <c r="G307" i="11"/>
  <c r="G306" i="11"/>
  <c r="G305" i="11"/>
  <c r="G304" i="11"/>
  <c r="G292" i="11"/>
  <c r="G303" i="11"/>
  <c r="G302" i="11"/>
  <c r="G301" i="11"/>
  <c r="G300" i="11"/>
  <c r="G299" i="11"/>
  <c r="G298" i="11"/>
  <c r="G297" i="11"/>
  <c r="G296" i="11"/>
  <c r="G295" i="11"/>
  <c r="G294" i="11"/>
  <c r="G293" i="11"/>
  <c r="G291" i="11"/>
  <c r="G290" i="11"/>
  <c r="G289" i="11"/>
  <c r="G288" i="11"/>
  <c r="G287" i="11"/>
  <c r="G286" i="11"/>
  <c r="G285" i="11"/>
  <c r="G284" i="11"/>
  <c r="G283" i="11"/>
  <c r="G282" i="11"/>
  <c r="G281" i="11"/>
  <c r="G280" i="11"/>
  <c r="G279" i="11"/>
  <c r="G278" i="11"/>
  <c r="G277" i="11"/>
  <c r="G276" i="11"/>
  <c r="G250" i="11"/>
  <c r="G249" i="11"/>
  <c r="G275" i="11"/>
  <c r="G274" i="11"/>
  <c r="G273" i="11"/>
  <c r="G272" i="11"/>
  <c r="G271" i="11"/>
  <c r="G270" i="11"/>
  <c r="G269" i="11"/>
  <c r="G268" i="11"/>
  <c r="G267" i="11"/>
  <c r="G266" i="11"/>
  <c r="G265" i="11"/>
  <c r="G264" i="11"/>
  <c r="G263" i="11"/>
  <c r="G262" i="11"/>
  <c r="G261" i="11"/>
  <c r="G260" i="11"/>
  <c r="G259" i="11"/>
  <c r="G258" i="11"/>
  <c r="G257" i="11"/>
  <c r="G256" i="11"/>
  <c r="G255" i="11"/>
  <c r="G254" i="11"/>
  <c r="G253" i="11"/>
  <c r="G252" i="11"/>
  <c r="G251" i="11"/>
  <c r="G248" i="11"/>
  <c r="G247" i="11"/>
  <c r="G246" i="11"/>
  <c r="G245" i="11"/>
  <c r="G244" i="11"/>
  <c r="G243" i="11"/>
  <c r="G242" i="11"/>
  <c r="G241" i="11"/>
  <c r="G240" i="11"/>
  <c r="G239" i="11"/>
  <c r="G238" i="11"/>
  <c r="G237" i="11"/>
  <c r="G236" i="11"/>
  <c r="G235" i="11"/>
  <c r="G234" i="11"/>
  <c r="G233" i="11"/>
  <c r="G232" i="11"/>
  <c r="G231" i="11"/>
  <c r="G230" i="11"/>
  <c r="G229" i="11"/>
  <c r="G228" i="11"/>
  <c r="G227" i="11"/>
  <c r="G226" i="11"/>
  <c r="G225" i="11"/>
  <c r="G224" i="11"/>
  <c r="G223" i="11"/>
  <c r="G222" i="11"/>
  <c r="G221" i="11"/>
  <c r="G220" i="11"/>
  <c r="G219" i="11"/>
  <c r="G218" i="11"/>
  <c r="G217" i="11"/>
  <c r="G216" i="11"/>
  <c r="G215" i="11"/>
  <c r="G214" i="11"/>
  <c r="G213" i="11"/>
  <c r="G212" i="11"/>
  <c r="G211" i="11"/>
  <c r="G210" i="11"/>
  <c r="G209" i="11"/>
  <c r="G208" i="11"/>
  <c r="G207" i="11"/>
  <c r="G206" i="11"/>
  <c r="G205" i="11"/>
  <c r="G204" i="11"/>
  <c r="G203" i="11"/>
  <c r="G202" i="11"/>
  <c r="G201" i="11"/>
  <c r="G200" i="11"/>
  <c r="G199" i="11"/>
  <c r="G198" i="11"/>
  <c r="G197" i="11"/>
  <c r="G196" i="11"/>
  <c r="G195" i="11"/>
  <c r="G194" i="11"/>
  <c r="G193" i="11"/>
  <c r="G192" i="11"/>
  <c r="G191" i="11"/>
  <c r="G190" i="11"/>
  <c r="G189" i="11"/>
  <c r="G188" i="11"/>
  <c r="G187" i="11"/>
  <c r="G186" i="11"/>
  <c r="G185" i="11"/>
  <c r="G184" i="11"/>
  <c r="G183" i="11"/>
  <c r="G182" i="11"/>
  <c r="G181" i="11"/>
  <c r="G180" i="11"/>
  <c r="G179" i="11"/>
  <c r="G178" i="11"/>
  <c r="G177" i="11"/>
  <c r="G176" i="11"/>
  <c r="G175" i="11"/>
  <c r="G174" i="11"/>
  <c r="G173" i="11"/>
  <c r="G172" i="11"/>
  <c r="G171" i="11"/>
  <c r="G170" i="11"/>
  <c r="G169" i="11"/>
  <c r="G168" i="11"/>
  <c r="G167" i="11"/>
  <c r="G166" i="11"/>
  <c r="G165" i="11"/>
  <c r="G164" i="11"/>
  <c r="G163" i="11"/>
  <c r="G128" i="11"/>
  <c r="G127" i="11"/>
  <c r="G126" i="11"/>
  <c r="G125" i="11"/>
  <c r="G124" i="11"/>
  <c r="G123" i="11"/>
  <c r="G122" i="11"/>
  <c r="G121" i="11"/>
  <c r="G120" i="11"/>
  <c r="G119" i="11"/>
  <c r="G118" i="11"/>
  <c r="G117" i="11"/>
  <c r="G116" i="11"/>
  <c r="G115" i="11"/>
  <c r="G114" i="11"/>
  <c r="G113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H366" i="11" s="1"/>
  <c r="H8" i="10"/>
  <c r="G102" i="8"/>
  <c r="G106" i="8"/>
  <c r="G105" i="8"/>
  <c r="G104" i="8"/>
  <c r="G103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0" i="8"/>
  <c r="G77" i="8"/>
  <c r="G69" i="8"/>
  <c r="G79" i="8"/>
  <c r="G78" i="8"/>
  <c r="G76" i="8"/>
  <c r="G75" i="8"/>
  <c r="G74" i="8"/>
  <c r="G73" i="8"/>
  <c r="G72" i="8"/>
  <c r="G71" i="8"/>
  <c r="G70" i="8"/>
  <c r="G67" i="8"/>
  <c r="G66" i="8"/>
  <c r="G65" i="8"/>
  <c r="G64" i="8"/>
  <c r="G63" i="8"/>
  <c r="G62" i="8"/>
  <c r="G61" i="8"/>
  <c r="G60" i="8"/>
  <c r="G59" i="8"/>
  <c r="G58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3" i="8"/>
  <c r="G12" i="8"/>
  <c r="G11" i="8"/>
  <c r="G10" i="8"/>
  <c r="G9" i="8"/>
  <c r="G8" i="8"/>
  <c r="G7" i="8"/>
  <c r="H107" i="8" s="1"/>
  <c r="H8" i="6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H21" i="5" s="1"/>
  <c r="H9" i="4"/>
  <c r="G11" i="3" l="1"/>
  <c r="G10" i="3"/>
  <c r="G9" i="3"/>
  <c r="G8" i="3"/>
  <c r="H12" i="3" s="1"/>
  <c r="G59" i="2"/>
  <c r="G58" i="2"/>
  <c r="G57" i="2"/>
  <c r="G56" i="2"/>
  <c r="G55" i="2"/>
  <c r="G54" i="2"/>
  <c r="G53" i="2"/>
  <c r="G52" i="2"/>
  <c r="G51" i="2"/>
  <c r="G50" i="2"/>
  <c r="G43" i="2"/>
  <c r="G42" i="2"/>
  <c r="G41" i="2"/>
  <c r="G44" i="2"/>
  <c r="G48" i="2"/>
  <c r="G47" i="2"/>
  <c r="G46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H60" i="2" s="1"/>
</calcChain>
</file>

<file path=xl/sharedStrings.xml><?xml version="1.0" encoding="utf-8"?>
<sst xmlns="http://schemas.openxmlformats.org/spreadsheetml/2006/main" count="3310" uniqueCount="744">
  <si>
    <t>Naam</t>
  </si>
  <si>
    <t>Omschrijving</t>
  </si>
  <si>
    <t>Bedrag</t>
  </si>
  <si>
    <t>Door collegeleden ingediende declaraties vanaf 13-04-2010</t>
  </si>
  <si>
    <t>Wethouder Aarts NA</t>
  </si>
  <si>
    <t>Datum</t>
  </si>
  <si>
    <t>Van</t>
  </si>
  <si>
    <t>Naar</t>
  </si>
  <si>
    <t>Reden van de  reis</t>
  </si>
  <si>
    <t xml:space="preserve">Weth.Aarts NA </t>
  </si>
  <si>
    <t>Vergadering Parkstadraad</t>
  </si>
  <si>
    <t>Heerlen</t>
  </si>
  <si>
    <t>Landgraaf</t>
  </si>
  <si>
    <t>Dodenherdenking</t>
  </si>
  <si>
    <t>Hoensbroek</t>
  </si>
  <si>
    <t>PHO Overleg Wonen</t>
  </si>
  <si>
    <t>Kerkrade</t>
  </si>
  <si>
    <t>Infobijeenkomst raadsleden Gaia Park</t>
  </si>
  <si>
    <t>Symposium Draadloos internet Heerlen/Aken te Eurodepark</t>
  </si>
  <si>
    <t>Stadsdeelbezoek Heerlerheide</t>
  </si>
  <si>
    <t xml:space="preserve">Heerlerheide </t>
  </si>
  <si>
    <t xml:space="preserve">Overleg aansluiting A76 </t>
  </si>
  <si>
    <t>Simpelveld</t>
  </si>
  <si>
    <t>Opening Zandsculpturenfestival</t>
  </si>
  <si>
    <t>Stadsdeelbezoek Hoensbroek</t>
  </si>
  <si>
    <t>Infobijeenkomst buitenring Gaia Park</t>
  </si>
  <si>
    <t>Overleg hoofdeb financiën Parkstad</t>
  </si>
  <si>
    <t>Overleg wethouder Geenen</t>
  </si>
  <si>
    <t>Sittard-Geleen</t>
  </si>
  <si>
    <t>Bestuursvergadering Beersdal</t>
  </si>
  <si>
    <t>Rennemig</t>
  </si>
  <si>
    <t xml:space="preserve">IBOR Buurtschouw </t>
  </si>
  <si>
    <t>Mariarade</t>
  </si>
  <si>
    <t>Overleg Prov.Imstenraderweg</t>
  </si>
  <si>
    <t>Verkeerssituatie Gaardstraat</t>
  </si>
  <si>
    <t>Weth.Janssen</t>
  </si>
  <si>
    <t>Maastricht</t>
  </si>
  <si>
    <t>Wethouderscursus Publiek Domein</t>
  </si>
  <si>
    <t>Putten</t>
  </si>
  <si>
    <t>Voorlichtingsavond Caumerbeek</t>
  </si>
  <si>
    <t>R.v.Comm. WTC</t>
  </si>
  <si>
    <t>Weth. Nuss</t>
  </si>
  <si>
    <t>Schouw Beersdal</t>
  </si>
  <si>
    <t>Zeswegen</t>
  </si>
  <si>
    <t>Parkstad</t>
  </si>
  <si>
    <t xml:space="preserve">Regionaal Bestuurlijk Overleg </t>
  </si>
  <si>
    <t>Opleiding Rampenbestrijding</t>
  </si>
  <si>
    <t>Best.Afstemmingsoverleg groenagenda</t>
  </si>
  <si>
    <t xml:space="preserve">Openen verkeerseducatiedagen Carboon College </t>
  </si>
  <si>
    <t>Masterclass Mobiliteit</t>
  </si>
  <si>
    <t>Venlo</t>
  </si>
  <si>
    <t xml:space="preserve">Voortgangsoverleg </t>
  </si>
  <si>
    <t>Opening Braderie</t>
  </si>
  <si>
    <t>Km.Vergoeding dienstreis</t>
  </si>
  <si>
    <t>Vergoeding dinner</t>
  </si>
  <si>
    <t>Publiek Domein Slotconferentie te Putten</t>
  </si>
  <si>
    <t>Receptie Buurtgericht werken</t>
  </si>
  <si>
    <t>Startmanifestatie fietsenverlichting Broeklandcollege</t>
  </si>
  <si>
    <t>Parkstadraad</t>
  </si>
  <si>
    <t>Overnachting. Ontbijt</t>
  </si>
  <si>
    <t>AVA vergadering + Dhr.Vleugels te Scheveningen</t>
  </si>
  <si>
    <t>AVA Rd4 vergadering Nijverheidsweg</t>
  </si>
  <si>
    <t>Kick Off electr.voertuigen Voskuilenweg</t>
  </si>
  <si>
    <t>Stuurgroep SSC-ZL</t>
  </si>
  <si>
    <t>Bestuurlijk RMO</t>
  </si>
  <si>
    <t>Voerendaal</t>
  </si>
  <si>
    <t>Stuurgroep Waterpanels</t>
  </si>
  <si>
    <t>Wethouders Financiën inz. LICOM</t>
  </si>
  <si>
    <t>Bijeenkomst Kern met Pit</t>
  </si>
  <si>
    <t>Grathem</t>
  </si>
  <si>
    <t>Overleg Grens OV</t>
  </si>
  <si>
    <t>Best.Overleg BsGW</t>
  </si>
  <si>
    <t>Roermond</t>
  </si>
  <si>
    <t>Pho Financiën</t>
  </si>
  <si>
    <t>Wethouder Beer de MEE</t>
  </si>
  <si>
    <t>Weth. Beer de MEE</t>
  </si>
  <si>
    <t>DB-AB vergadering WOZL</t>
  </si>
  <si>
    <t>Gezamenlijk College ZL</t>
  </si>
  <si>
    <t>Sittard</t>
  </si>
  <si>
    <t>Wijckerveste</t>
  </si>
  <si>
    <t>Kennismaking Weth.Regterschot</t>
  </si>
  <si>
    <t>Wethouder Braeken BHJ</t>
  </si>
  <si>
    <t>Weth. Braeken BHJ</t>
  </si>
  <si>
    <t>Openbaarvervoer vergoeding</t>
  </si>
  <si>
    <t>Experimentenaanpak Vrieheide</t>
  </si>
  <si>
    <t>Utrecht</t>
  </si>
  <si>
    <t>Bezoek Provada</t>
  </si>
  <si>
    <t>Amsterdam</t>
  </si>
  <si>
    <t>Wethouder Clemens JMM</t>
  </si>
  <si>
    <t>Weth.Clemens JMM</t>
  </si>
  <si>
    <t>Decentralisatieplatvorm Jeugdzorg Provincie</t>
  </si>
  <si>
    <t>Heidag college</t>
  </si>
  <si>
    <t>Overleg 18 wethouders Jeugd ZL</t>
  </si>
  <si>
    <t>Valkenburg</t>
  </si>
  <si>
    <t>Stuurgroep decentralisatie jeugd</t>
  </si>
  <si>
    <t>Bestuurlijk Overleg inz.Jaar vd Mijnen</t>
  </si>
  <si>
    <t>Bestuurlijk overleg Gem.Brunssum</t>
  </si>
  <si>
    <t>Brunssum</t>
  </si>
  <si>
    <t>Bestuurlijk overleg Gem. Maastricht</t>
  </si>
  <si>
    <t>OCR-toets Brandweer Maastricht</t>
  </si>
  <si>
    <t>Stuurgroep onderwijs/VSV Kerkrade</t>
  </si>
  <si>
    <t>Stuurgroep Jeugd</t>
  </si>
  <si>
    <t>Heidag LCE-Stuurgroep OPZUID</t>
  </si>
  <si>
    <t>Informatiebijeenkomst G18zlBestuurders</t>
  </si>
  <si>
    <t>Limburgse Bestuurdersdag 2014</t>
  </si>
  <si>
    <t>Weert</t>
  </si>
  <si>
    <t>Stuurgroep decentralisatie Jeugdzorg</t>
  </si>
  <si>
    <t>Burgemeester Depla PFG</t>
  </si>
  <si>
    <t>Burg.Depla PFG</t>
  </si>
  <si>
    <t>Logies</t>
  </si>
  <si>
    <t>Project Maankwartier</t>
  </si>
  <si>
    <t>Istanbul</t>
  </si>
  <si>
    <t>Wethouder Gillissen FWJ</t>
  </si>
  <si>
    <t>Weth.Gillissen FWJ</t>
  </si>
  <si>
    <t>Evenement</t>
  </si>
  <si>
    <t>Activiteit</t>
  </si>
  <si>
    <t>Opening</t>
  </si>
  <si>
    <t>Arcen</t>
  </si>
  <si>
    <t>Bijeenkomst</t>
  </si>
  <si>
    <t>Beek</t>
  </si>
  <si>
    <t>Cursus</t>
  </si>
  <si>
    <t>Spa</t>
  </si>
  <si>
    <t>Cursus/conferentie</t>
  </si>
  <si>
    <t>Evenement/verg./overleg</t>
  </si>
  <si>
    <t>Genk</t>
  </si>
  <si>
    <t>Overleg</t>
  </si>
  <si>
    <t>Taxi</t>
  </si>
  <si>
    <t>Cursus Putten NS/Hotel vv</t>
  </si>
  <si>
    <t>Lunch</t>
  </si>
  <si>
    <t xml:space="preserve">Cursus Putten </t>
  </si>
  <si>
    <t>Nuth</t>
  </si>
  <si>
    <t>Hasselt</t>
  </si>
  <si>
    <t>Receptie</t>
  </si>
  <si>
    <t>Lintjesregen</t>
  </si>
  <si>
    <t>Wageningen</t>
  </si>
  <si>
    <t>Cadzand</t>
  </si>
  <si>
    <t>Examen Brandweer</t>
  </si>
  <si>
    <t>Amby</t>
  </si>
  <si>
    <t>Congres</t>
  </si>
  <si>
    <t>Manifestatie/wijkdag</t>
  </si>
  <si>
    <t>Overleg/Rd4</t>
  </si>
  <si>
    <t>Receptie/Vrieheide</t>
  </si>
  <si>
    <t>Bijeenkomst/Terworm</t>
  </si>
  <si>
    <t>Parkfeest</t>
  </si>
  <si>
    <t>Bijeenkomst Avantis</t>
  </si>
  <si>
    <t>Bijeenkomst provincie</t>
  </si>
  <si>
    <t>Overleg Hockyclub</t>
  </si>
  <si>
    <t>Bijeenkomst Gem.en Sport</t>
  </si>
  <si>
    <t>Eindhoven</t>
  </si>
  <si>
    <t>Prinsen Receptie</t>
  </si>
  <si>
    <t>Bijeenkomst Milieupanel</t>
  </si>
  <si>
    <t>Bijeenkomst- uitreiking prijs</t>
  </si>
  <si>
    <t>Overleg Locatiegemeenten</t>
  </si>
  <si>
    <t>Uitreiking hardloopcup</t>
  </si>
  <si>
    <t>Vergadering</t>
  </si>
  <si>
    <t>Den Bosch</t>
  </si>
  <si>
    <t>Overleg locatiegemeenten</t>
  </si>
  <si>
    <t>Bestuursoverleg</t>
  </si>
  <si>
    <t>Tilburg</t>
  </si>
  <si>
    <t>Meeting LOA</t>
  </si>
  <si>
    <t>Ottersum</t>
  </si>
  <si>
    <t>Informatiebijeenkomst</t>
  </si>
  <si>
    <t>Merkelbeek</t>
  </si>
  <si>
    <t>Alg.Ledenvergadering Werkatelier</t>
  </si>
  <si>
    <t>WK 2012</t>
  </si>
  <si>
    <t>Congres Omnisport</t>
  </si>
  <si>
    <t>Apeldoorn</t>
  </si>
  <si>
    <t>E-Awareness (dig.&amp;veilige gem.)</t>
  </si>
  <si>
    <t>Receptie Scouting</t>
  </si>
  <si>
    <t>Rd4. MSP, C-Mill, HTC</t>
  </si>
  <si>
    <t>Bestuurdersnetwerk Klimaatverbond</t>
  </si>
  <si>
    <t>Amersfoort</t>
  </si>
  <si>
    <t>Overleg Provincie inz. Windmolens</t>
  </si>
  <si>
    <t>Tenniswedstrijd BC Victoria</t>
  </si>
  <si>
    <t>Prijsuitr. JeudeBoule en voetbalwedstrijd</t>
  </si>
  <si>
    <t>Stuurgroep GOB-Bezoek Beweegtuin-Tripool</t>
  </si>
  <si>
    <t>Bijeenkomst Sport-Bestuurlijk overleg Wielerwerkgroep</t>
  </si>
  <si>
    <t>Stein</t>
  </si>
  <si>
    <t>Overleg Amsterdam</t>
  </si>
  <si>
    <t>Bijeenkomst Gehandicaptensport; Bestuursbijeenkomst sport; Afscheid directeur; Bijeenkomst wijk</t>
  </si>
  <si>
    <t>Stuurgroep Grensoverschr.OV</t>
  </si>
  <si>
    <t>Best.Overl.Limb.Wielergemeenten</t>
  </si>
  <si>
    <t>Overleg met wth. Terpstra</t>
  </si>
  <si>
    <t>Parelloop</t>
  </si>
  <si>
    <t>Overleg met gedep.Lebens</t>
  </si>
  <si>
    <t>Overleg wth.Jongen</t>
  </si>
  <si>
    <t>Best.Bijeenkomst energie</t>
  </si>
  <si>
    <t>BO Limb.Olympische Ambitie</t>
  </si>
  <si>
    <t>DB Rd4</t>
  </si>
  <si>
    <t>Overleg wth.Ridderbeek</t>
  </si>
  <si>
    <t>Euregionale Sport- en Speldag</t>
  </si>
  <si>
    <t>Overleg wth.Jongen inz.hockey</t>
  </si>
  <si>
    <t>Overleg wth.Leunissen</t>
  </si>
  <si>
    <t>Symposium "behoud kwal.van leven voor ouderen"</t>
  </si>
  <si>
    <t>Conferentie energie transitie</t>
  </si>
  <si>
    <t>Overleg Arnhem/taxi</t>
  </si>
  <si>
    <t>Arnhem</t>
  </si>
  <si>
    <t>Overleg weth.Gem.Oud-Beijerland</t>
  </si>
  <si>
    <t>Oud-Beijerland</t>
  </si>
  <si>
    <t>Congres Sport en ruimte</t>
  </si>
  <si>
    <t>SBCA voorstelling</t>
  </si>
  <si>
    <t>Conferentie LED</t>
  </si>
  <si>
    <t>Rechtbank</t>
  </si>
  <si>
    <t>Receptie buurtvereniging</t>
  </si>
  <si>
    <t>Topsport evenement</t>
  </si>
  <si>
    <t>Bijeenkomst VVV ZL</t>
  </si>
  <si>
    <t>Kick off Go for Gold Kids</t>
  </si>
  <si>
    <t>Parkstad Hardloopcup</t>
  </si>
  <si>
    <t>Wethouder De Wit MFA</t>
  </si>
  <si>
    <t>Wet.De Wit MFA</t>
  </si>
  <si>
    <t>Vergadering VROM</t>
  </si>
  <si>
    <t>Den Haag</t>
  </si>
  <si>
    <t>Wethouder Smeets AJ</t>
  </si>
  <si>
    <t>Weth.Smeets AJ</t>
  </si>
  <si>
    <t>Voortgangsoverleg Hoensbroek</t>
  </si>
  <si>
    <t>Stuurgroep MCH2018</t>
  </si>
  <si>
    <t>Marktbijeenkomst integriteit aannemers</t>
  </si>
  <si>
    <t>Charles Hennen</t>
  </si>
  <si>
    <t>Kennismakingsbijeenkomst Wethouders</t>
  </si>
  <si>
    <t>RvC WTC-Avantis</t>
  </si>
  <si>
    <t>Opening Status Quo</t>
  </si>
  <si>
    <t>Brookpop</t>
  </si>
  <si>
    <t>Poeziefestival Landgraaf</t>
  </si>
  <si>
    <t>Openingsceremonie Evenementjaar Toon</t>
  </si>
  <si>
    <t xml:space="preserve">Volktuin MSP </t>
  </si>
  <si>
    <t>Afscheidsreceptie Wim Hazeu</t>
  </si>
  <si>
    <t>Voortgangsoverleg Heksenberg</t>
  </si>
  <si>
    <t>Lintjes</t>
  </si>
  <si>
    <t>Verdoes MSP</t>
  </si>
  <si>
    <t xml:space="preserve">BVO Mirt </t>
  </si>
  <si>
    <t>PLT Oratoriumver.</t>
  </si>
  <si>
    <t>PLT Workshop Structuurvisie</t>
  </si>
  <si>
    <t>Opening Pocket park</t>
  </si>
  <si>
    <t>Braderie Hoensbroek</t>
  </si>
  <si>
    <t>Expositie 25-jarig bestaan ITSH</t>
  </si>
  <si>
    <t>B&amp;W in de Rousch</t>
  </si>
  <si>
    <t>PLT Hartstocht festival</t>
  </si>
  <si>
    <t>BO ruimte Kantoor Parkstad</t>
  </si>
  <si>
    <t>Kernteam MFC Hoensbroek</t>
  </si>
  <si>
    <t>Bewonersavond MSP</t>
  </si>
  <si>
    <t>Receptie Edelweis</t>
  </si>
  <si>
    <t>Dag van het park</t>
  </si>
  <si>
    <t>Memorial Day</t>
  </si>
  <si>
    <t>Margraten</t>
  </si>
  <si>
    <t>Opening Zwarte veldje MSP</t>
  </si>
  <si>
    <t>Opening Lightrail</t>
  </si>
  <si>
    <t>Interview Tubantia</t>
  </si>
  <si>
    <t>Limburgs mooiste Avantis</t>
  </si>
  <si>
    <t xml:space="preserve">Opening Fototent.Victor </t>
  </si>
  <si>
    <t>Relatiedag RO-Groep</t>
  </si>
  <si>
    <t>Perspublicatie Foto met hond</t>
  </si>
  <si>
    <t>Heemkundedag Amicitia</t>
  </si>
  <si>
    <t>Opening Benzenrade in het groen</t>
  </si>
  <si>
    <t>Wijkfeest Molenberg</t>
  </si>
  <si>
    <t>Overleg E.Geurts</t>
  </si>
  <si>
    <t>Parkstadcolleges Regiodialoog</t>
  </si>
  <si>
    <t>RBO Buitenring</t>
  </si>
  <si>
    <t>Theaterproject C-mill</t>
  </si>
  <si>
    <t>Klankbordgroep Amicitia</t>
  </si>
  <si>
    <t>Stadsdeelbezoek college</t>
  </si>
  <si>
    <t>Onthulling beelden Imstenrade</t>
  </si>
  <si>
    <t>RvT MCH 2018</t>
  </si>
  <si>
    <t>BO RWS</t>
  </si>
  <si>
    <t>BO A76</t>
  </si>
  <si>
    <t>Opening Zandsculpturen fest.</t>
  </si>
  <si>
    <t>Stadsdeelbezoek Broeklandcollege</t>
  </si>
  <si>
    <t>G32 Startbijeenkomst</t>
  </si>
  <si>
    <t>Oisterwijk</t>
  </si>
  <si>
    <t>Infobijeenkomst Buitenring</t>
  </si>
  <si>
    <t>LIOF</t>
  </si>
  <si>
    <t>Bestuurlijk overleg RUD - PSL</t>
  </si>
  <si>
    <t>Stuurgroep Krimp</t>
  </si>
  <si>
    <t>Examenwerkstukken Cita Verde</t>
  </si>
  <si>
    <t>Toekomstverkenning Kunstbeoefening</t>
  </si>
  <si>
    <t>Overleg Merckelbagh en Lenoble-Indenhof</t>
  </si>
  <si>
    <t>Landmarks Dierbaar Oord-Crown Plaza Ruiterij</t>
  </si>
  <si>
    <t>Stadsdeelbezoek Heerlerbaan</t>
  </si>
  <si>
    <t>Bezoek Museaum John Sellbach</t>
  </si>
  <si>
    <t>Maaseik</t>
  </si>
  <si>
    <t>Bestuurlijk overleg Corio Glana-Plinthos</t>
  </si>
  <si>
    <t>Sweikhuizen</t>
  </si>
  <si>
    <t>Jubileum Majo Jama Heksenberg en opening Groenspoor Schrieversheide</t>
  </si>
  <si>
    <t>Inspraak MSP-driehoek-Pannesjop</t>
  </si>
  <si>
    <t>BO Heerlen/Kerkrade PLT</t>
  </si>
  <si>
    <t>Kei-bijeenkomst-PLT</t>
  </si>
  <si>
    <t>Inspraakavond Maankwartier</t>
  </si>
  <si>
    <t>PCOL-Provinciehuis</t>
  </si>
  <si>
    <t>PHO Wonen-vd Valk en Inloopcentrum MSP</t>
  </si>
  <si>
    <t>Taptoe Edelweiss-Heigrindelweg</t>
  </si>
  <si>
    <t>BO Buitenring-Gemeente Kerkrade</t>
  </si>
  <si>
    <t>Kerkade</t>
  </si>
  <si>
    <t>Contract zorgacademie - De Rousch</t>
  </si>
  <si>
    <t xml:space="preserve">Emmaterrein </t>
  </si>
  <si>
    <t>Ziggo Zomer films-Bredastraat</t>
  </si>
  <si>
    <t>Theater op de Markt 2010 - Cultuurcentrum Hasselt</t>
  </si>
  <si>
    <t>Interview Emil Visser - MSP</t>
  </si>
  <si>
    <t>Opening Booch - Retour Chession - Heerlen</t>
  </si>
  <si>
    <t>Opening Cultura Nova - Retour Steinbach - Heerlen</t>
  </si>
  <si>
    <t>Relatiebijeenkomst Maankwartier en opening John Cage</t>
  </si>
  <si>
    <t>Cirque Plume en Plasticiens Volants</t>
  </si>
  <si>
    <t>Eindfeest Cultura Nova</t>
  </si>
  <si>
    <t>Heidag B&amp;W-De Rousch</t>
  </si>
  <si>
    <t>Akte Herinrichting Mergelland Oost-Eyserhalte</t>
  </si>
  <si>
    <t>Eys</t>
  </si>
  <si>
    <t>Stuurgroep PLT</t>
  </si>
  <si>
    <t>Bezoek modezaak Combach (sluiting) Corneliusplein</t>
  </si>
  <si>
    <t>Exhibition Roots - Glaspaleis</t>
  </si>
  <si>
    <t>Exhibition Roots - Ludwig Forum Aken</t>
  </si>
  <si>
    <t>Aken</t>
  </si>
  <si>
    <t>Opening fontein Meezenbroek</t>
  </si>
  <si>
    <t>OCAP - Kasteel Hoensbroek</t>
  </si>
  <si>
    <t>Directeurenoverleg cultuur PLT</t>
  </si>
  <si>
    <t>Lecture Roots - Schunck</t>
  </si>
  <si>
    <t>PCOL - Provinciehuis</t>
  </si>
  <si>
    <t>PHW Wonen - vd Valk</t>
  </si>
  <si>
    <t>Ballonfestival - Kasteel Hoensbroek</t>
  </si>
  <si>
    <t>Schoonmaakdag Molenberg</t>
  </si>
  <si>
    <t>Receptie wandelvereniging voorwaarts-Juphuis</t>
  </si>
  <si>
    <t>Wethoudersoverleg Cultuur Parkstad - Campus Kerkrade</t>
  </si>
  <si>
    <t>Kernteam Heerlerheide</t>
  </si>
  <si>
    <t>Opening theaterseizoen PLT</t>
  </si>
  <si>
    <t>Afsluiting IBE-incl. opnamen VPRO Tegenlicht</t>
  </si>
  <si>
    <t>Ontvangst Dialectleesboek-Basisschool Welten</t>
  </si>
  <si>
    <t>Corisberghoeve hoogste punt nieuwbouw</t>
  </si>
  <si>
    <t>Discussie Krimp-Kasteel Terworm</t>
  </si>
  <si>
    <t>Bouw in beeldprijs-Belvédére Maastricht</t>
  </si>
  <si>
    <t>Afscheid burgemeester Janssen Landgraaf</t>
  </si>
  <si>
    <t xml:space="preserve">Heerlen </t>
  </si>
  <si>
    <t>Opening expositie Defauwes</t>
  </si>
  <si>
    <t>RBO-Provinciehuis Maastricht</t>
  </si>
  <si>
    <t>RvT MCH 2018 - Stadhuis Sittard</t>
  </si>
  <si>
    <t>Trouwen echtpaar van 't Hul Cellebroederskapel Maastricht</t>
  </si>
  <si>
    <t>Visitatiecie wijkenaanpak Leiehoes 2X (ocht/mid)</t>
  </si>
  <si>
    <t>Bouwforum LdV Chateau Neercanne</t>
  </si>
  <si>
    <t>Voortgangsoverleg Heksenberg-Pronsebroek-'t Gringeltje</t>
  </si>
  <si>
    <t>MiM-opening-Provinciehuis Maastricht</t>
  </si>
  <si>
    <t>Opening LiLidag-Patronaat</t>
  </si>
  <si>
    <t>Cie Deetman-Provinciehuis Maastricht</t>
  </si>
  <si>
    <t>Bezoek Frequin Passart - De Laurier</t>
  </si>
  <si>
    <t>voortgangsoverleg MSP-Leiehoes</t>
  </si>
  <si>
    <t>BNG Cultuurfonds - Landgoed Velder Liempde</t>
  </si>
  <si>
    <t>Liempde</t>
  </si>
  <si>
    <t>Onthulling beeld Jos Laven-Hereweg Nieuwenhagen</t>
  </si>
  <si>
    <t>Nieuwjaarsreceptie</t>
  </si>
  <si>
    <t>Nieuwjaarsreceptie Buurtgericht werken</t>
  </si>
  <si>
    <t>Proclamatie Prins CCH</t>
  </si>
  <si>
    <t>Nieuwjaarsbijeenkomst vrijwilligers mijnmuseum</t>
  </si>
  <si>
    <t>Expositie Licht vlakglaskunst</t>
  </si>
  <si>
    <t>Nieuwjaarsbijeenkomst VVV-ZL</t>
  </si>
  <si>
    <t>Droomlied Olav Ästeson</t>
  </si>
  <si>
    <t>Wahlwiller</t>
  </si>
  <si>
    <t>Opening Hee-art</t>
  </si>
  <si>
    <t>Bestuurlijk overleg LSO</t>
  </si>
  <si>
    <t>Congres Krimp</t>
  </si>
  <si>
    <t>Presentatie Masterplan Groeve</t>
  </si>
  <si>
    <t>Gedichtendag</t>
  </si>
  <si>
    <t>KMT Arcus</t>
  </si>
  <si>
    <t>Defauwes</t>
  </si>
  <si>
    <t>Persconferentie Piramide AZS</t>
  </si>
  <si>
    <t>Werkbezoek Componenta</t>
  </si>
  <si>
    <t xml:space="preserve">Schrittmacher openingsvoorstelling </t>
  </si>
  <si>
    <t>Opnames L1 balkon</t>
  </si>
  <si>
    <t xml:space="preserve">Overleg inz.Rector Driessenweg </t>
  </si>
  <si>
    <t>Topklassiek PLT</t>
  </si>
  <si>
    <t>Bestuurdersconf.Parkstad</t>
  </si>
  <si>
    <t>Bestuurlijk overleg Corio Glana</t>
  </si>
  <si>
    <t>Schinnen</t>
  </si>
  <si>
    <t>Finale PLK</t>
  </si>
  <si>
    <t>Jaar van de Vlinder, C-Mill</t>
  </si>
  <si>
    <t>Centrummanagement Heerlerheide</t>
  </si>
  <si>
    <t xml:space="preserve">Schrittmacher Theater </t>
  </si>
  <si>
    <t>Weth.van Grootheest</t>
  </si>
  <si>
    <t>Bespreking C'magne</t>
  </si>
  <si>
    <t>Stuurgroep Stadsschouwburg</t>
  </si>
  <si>
    <t>Open dag startende ondernemers</t>
  </si>
  <si>
    <t>Stuurgroep Wonen</t>
  </si>
  <si>
    <t>Werkbezoek IV</t>
  </si>
  <si>
    <t>Sponsordag Winkbulle</t>
  </si>
  <si>
    <t>PCOL</t>
  </si>
  <si>
    <t>Bezoek aan Bertus Aafjeshof</t>
  </si>
  <si>
    <t>PHO Wonen</t>
  </si>
  <si>
    <t>Joost Vrouwenraats</t>
  </si>
  <si>
    <t>Finale stichting popmuziek</t>
  </si>
  <si>
    <t>Bestuurlijk overleg College</t>
  </si>
  <si>
    <t>Bert Kersten inz.Sigrano</t>
  </si>
  <si>
    <t>Bestuurlijk overleg Mobiliteit</t>
  </si>
  <si>
    <t>Tefaf + afterparty</t>
  </si>
  <si>
    <t>6e Tefaf Business Meeting</t>
  </si>
  <si>
    <t>Southern Bluesnight festival</t>
  </si>
  <si>
    <t>Uitreiking KO</t>
  </si>
  <si>
    <t>Overleg 3 gem. ZL</t>
  </si>
  <si>
    <t>Cultuur directeuren overleg</t>
  </si>
  <si>
    <t>Werkbezoek Landelijke pers</t>
  </si>
  <si>
    <t>Elephant Parade</t>
  </si>
  <si>
    <t>Edelweiss Galgary</t>
  </si>
  <si>
    <t>Overleg Colleges</t>
  </si>
  <si>
    <t>Themabijeenkomst College</t>
  </si>
  <si>
    <t>Begrafenis mw.Pinckers</t>
  </si>
  <si>
    <t>Regionale Raadsconf.Cultuur</t>
  </si>
  <si>
    <t>Schinveld</t>
  </si>
  <si>
    <t>Overleg GMS</t>
  </si>
  <si>
    <t>Nanine Linning</t>
  </si>
  <si>
    <t>Krimp APG</t>
  </si>
  <si>
    <t>Vernissage Evy Pineda</t>
  </si>
  <si>
    <t>Opening cultuurhuis de Klimboom</t>
  </si>
  <si>
    <t>NPO</t>
  </si>
  <si>
    <t>Overleg Heksenberg</t>
  </si>
  <si>
    <t>Inloopavond Kunderberg</t>
  </si>
  <si>
    <t>LSO</t>
  </si>
  <si>
    <t>Avond van de Poëzie</t>
  </si>
  <si>
    <t>Ubach over Worms</t>
  </si>
  <si>
    <t>Portefeuillehoudersoverleg Onderwijs</t>
  </si>
  <si>
    <t>Circa</t>
  </si>
  <si>
    <t>Heidag College</t>
  </si>
  <si>
    <t>Harbour Club</t>
  </si>
  <si>
    <t>Afscheid Krewinkel</t>
  </si>
  <si>
    <t>Economy Award</t>
  </si>
  <si>
    <t>In de schaduw van Brel</t>
  </si>
  <si>
    <t>Opening Fruitgaard MSP</t>
  </si>
  <si>
    <t>Overleg Mariarade</t>
  </si>
  <si>
    <t>Workshop CBS</t>
  </si>
  <si>
    <t>Algemene gelegenheid</t>
  </si>
  <si>
    <t>KO mw.Kompier</t>
  </si>
  <si>
    <t>The future of Architecture</t>
  </si>
  <si>
    <t>Instal.Burg.Krewinkel</t>
  </si>
  <si>
    <t>Atrium Ziekenhuis</t>
  </si>
  <si>
    <t>Voorstelling Zebra</t>
  </si>
  <si>
    <t>Portefeuillehoudersoverleg Wonen</t>
  </si>
  <si>
    <t>Ontvangst delegatie Japanners</t>
  </si>
  <si>
    <t>Bestuurlijk overleg MIRT</t>
  </si>
  <si>
    <t>Bestuurlijke werkgroep herstructurering</t>
  </si>
  <si>
    <t>Thijs Woltgenslezing</t>
  </si>
  <si>
    <t>Knappentag</t>
  </si>
  <si>
    <t>Internat.Bergmann Abend</t>
  </si>
  <si>
    <t>Optocht Mijnmuseum</t>
  </si>
  <si>
    <t>Overleg college Nuth</t>
  </si>
  <si>
    <t>Portret boetseren mw.Stams</t>
  </si>
  <si>
    <t xml:space="preserve">Mini symposium Cultuur </t>
  </si>
  <si>
    <t>Open podium</t>
  </si>
  <si>
    <t>Musical Toon</t>
  </si>
  <si>
    <t>Overleg college Voerendaal</t>
  </si>
  <si>
    <t>Werkbezoek Rd4</t>
  </si>
  <si>
    <t>Publieksavond VIA 2018</t>
  </si>
  <si>
    <t>Parkstad Bestuur</t>
  </si>
  <si>
    <t>Limburg helpt Alzheimer</t>
  </si>
  <si>
    <t>Alg. verg. aandeelhouders</t>
  </si>
  <si>
    <t>Regiobezoek nieuwe Statenleden</t>
  </si>
  <si>
    <t>Zorro</t>
  </si>
  <si>
    <t>Veiling olifanten</t>
  </si>
  <si>
    <t>Kunstig spektakel</t>
  </si>
  <si>
    <t>Rondetafelgesprek stadt Aachen</t>
  </si>
  <si>
    <t>Stille tocht Hoensbroek</t>
  </si>
  <si>
    <t>Bestuurlijk overleg ruimte</t>
  </si>
  <si>
    <t>Buurtshow project schoon MSP</t>
  </si>
  <si>
    <t>Afscheid mw.Wolffs</t>
  </si>
  <si>
    <t>Begrafenis oud Raadslid</t>
  </si>
  <si>
    <t>Bestuurlijk overleg Groenagenda</t>
  </si>
  <si>
    <t>Overleg R.Vlecken</t>
  </si>
  <si>
    <t>Job Cohen</t>
  </si>
  <si>
    <t>Rommelmarkt Palemig</t>
  </si>
  <si>
    <t>Voorstelling T.Beckand</t>
  </si>
  <si>
    <t>Opening Binnenring</t>
  </si>
  <si>
    <t>Werkbezoek LICOM</t>
  </si>
  <si>
    <t>Limburg Mooiste</t>
  </si>
  <si>
    <t>Out of storage</t>
  </si>
  <si>
    <t>Rondleiding zandsculpturen</t>
  </si>
  <si>
    <t>Overleg college Brunssum</t>
  </si>
  <si>
    <t>Makelaarsoverleg</t>
  </si>
  <si>
    <t>Gedeputeerde Janssen</t>
  </si>
  <si>
    <t>Lunch dhr.Hendriks</t>
  </si>
  <si>
    <t>Kickoff Manifestatie IBA</t>
  </si>
  <si>
    <t>Afscheidsborrel M.Severeijns</t>
  </si>
  <si>
    <t>Welten</t>
  </si>
  <si>
    <t>Klimmen</t>
  </si>
  <si>
    <t>Continium</t>
  </si>
  <si>
    <t>Opening Exp.Citaverde</t>
  </si>
  <si>
    <t>Chapeau, Cultuur Cocktail au Chateau</t>
  </si>
  <si>
    <t>1ste steenlegging Zorgacademie</t>
  </si>
  <si>
    <t>Bestuurlijke conferentie ZL</t>
  </si>
  <si>
    <t>Regionale Uitvoeringsdienst</t>
  </si>
  <si>
    <t>Zomer concert Drumfanfare</t>
  </si>
  <si>
    <t>Overleg ondernemers</t>
  </si>
  <si>
    <t>Met Peter Hofland</t>
  </si>
  <si>
    <t>Bijpraten Jan Morsink VKW</t>
  </si>
  <si>
    <t>Stuurgroep Grensoverschrijdend OV</t>
  </si>
  <si>
    <t>Lunch dhr.A.Janssen</t>
  </si>
  <si>
    <t>Opening Cultura Nova</t>
  </si>
  <si>
    <t>Bondschuttersfeest</t>
  </si>
  <si>
    <t>Bezoek college Welten</t>
  </si>
  <si>
    <t>PLT</t>
  </si>
  <si>
    <t>Bunde</t>
  </si>
  <si>
    <t>BO Cultuur</t>
  </si>
  <si>
    <t>Afscheid H.Laudy</t>
  </si>
  <si>
    <t>Bijeenkomst Grensoverschrijdende Samenwerking</t>
  </si>
  <si>
    <t>Tuinhuisje bezichtigen</t>
  </si>
  <si>
    <t>College buurtbezoek Zeswegen</t>
  </si>
  <si>
    <t>IBA Stuurgroep</t>
  </si>
  <si>
    <t>Open Monumentendag</t>
  </si>
  <si>
    <t>Ipanema Debat</t>
  </si>
  <si>
    <t>Parkfeest MSP</t>
  </si>
  <si>
    <t>Afscheid Frissen</t>
  </si>
  <si>
    <t>Buurtbezoek College</t>
  </si>
  <si>
    <t>Kranslegging</t>
  </si>
  <si>
    <t>Jubileumfeest Vrieheide</t>
  </si>
  <si>
    <t>Opening Filmfestival</t>
  </si>
  <si>
    <t>Afsluiting Corneliusoctaaf</t>
  </si>
  <si>
    <t>Heidag</t>
  </si>
  <si>
    <t>Pers inz.Mozaieken</t>
  </si>
  <si>
    <t>BO MIRT</t>
  </si>
  <si>
    <t>Overleg RO Sittard, Heerlen, Maastricht</t>
  </si>
  <si>
    <t>Statencie Kunst en Natuur</t>
  </si>
  <si>
    <t>Bezoek speeltuinen Mariarade</t>
  </si>
  <si>
    <t>Kickoff BETAhuis</t>
  </si>
  <si>
    <t>Receptie install. Theo Bovens</t>
  </si>
  <si>
    <t>RvT MCH</t>
  </si>
  <si>
    <t>Raadsconferentie Brainport</t>
  </si>
  <si>
    <t>Borrel Kus en Opening muurschildering</t>
  </si>
  <si>
    <t>Vrieheide radio</t>
  </si>
  <si>
    <t>BO Avantis</t>
  </si>
  <si>
    <t xml:space="preserve">BAM </t>
  </si>
  <si>
    <t>Lustrumcongres</t>
  </si>
  <si>
    <t>Werkbezoek Cultuurhuis</t>
  </si>
  <si>
    <t>Euregionaleprijs Architecteur Luik</t>
  </si>
  <si>
    <t>Buurtbezoek College Mariagewanden</t>
  </si>
  <si>
    <t>Werkbezoek Arcus@Work</t>
  </si>
  <si>
    <t>Promotie M.Goes</t>
  </si>
  <si>
    <t>MKB middag</t>
  </si>
  <si>
    <t>50 jaar Popmuziek</t>
  </si>
  <si>
    <t>Buurtbezoek college Molenberg</t>
  </si>
  <si>
    <t>Luik</t>
  </si>
  <si>
    <t>Geleen</t>
  </si>
  <si>
    <t>C-Mill Gebouw</t>
  </si>
  <si>
    <t>St.Cultuur en bedrijf Maastricht</t>
  </si>
  <si>
    <t>Bouwstart Molenaarshof</t>
  </si>
  <si>
    <t>Sjlagerconcours</t>
  </si>
  <si>
    <t>Culturele hoofdstad Europa 2018</t>
  </si>
  <si>
    <t>Limburgse bestuursdag</t>
  </si>
  <si>
    <t>Onthulling kunstwerk Vullingsweg</t>
  </si>
  <si>
    <t>Uitreiking lesbrief St.Martinus</t>
  </si>
  <si>
    <t>Jubileumreceptie de Bistrojanen</t>
  </si>
  <si>
    <t>Fanfare St.Caecillia</t>
  </si>
  <si>
    <t>RUD bestuursconferentie</t>
  </si>
  <si>
    <t>Opening Hema</t>
  </si>
  <si>
    <t>Bestuursoverleg Prov.Limburg</t>
  </si>
  <si>
    <t>Uitreiking Gulden Humor</t>
  </si>
  <si>
    <t>Wereldlunch</t>
  </si>
  <si>
    <t>BOBW</t>
  </si>
  <si>
    <t>Ondertek.Convenant Bibliotheek</t>
  </si>
  <si>
    <t>Jacq.Costongs</t>
  </si>
  <si>
    <t>RvT Theater Vrijthof</t>
  </si>
  <si>
    <t>Infobijeenkomst GMS</t>
  </si>
  <si>
    <t>Bezoek Atrium</t>
  </si>
  <si>
    <t>Officiële handeling Bouwlocatie</t>
  </si>
  <si>
    <t>Persconferentie Mijnschacht</t>
  </si>
  <si>
    <t>Bespreking A.Dritty</t>
  </si>
  <si>
    <t>Opening nieuwbouw Heerlerheide</t>
  </si>
  <si>
    <t>Afscheid J.Gijsen</t>
  </si>
  <si>
    <t>Uitvaartdienst G.Schreurs</t>
  </si>
  <si>
    <t>Bespreking G.Driessen</t>
  </si>
  <si>
    <t>Horst</t>
  </si>
  <si>
    <t>Wethouder Zutphen van PMA</t>
  </si>
  <si>
    <t>Weth.Zutphen van PMA</t>
  </si>
  <si>
    <t>DB GGD ZL</t>
  </si>
  <si>
    <t>PHO VGZ</t>
  </si>
  <si>
    <t>AB GGD</t>
  </si>
  <si>
    <t>JGZ GGD</t>
  </si>
  <si>
    <t>DB GGD</t>
  </si>
  <si>
    <t>G32</t>
  </si>
  <si>
    <t xml:space="preserve">Bijeenkomst G32 </t>
  </si>
  <si>
    <t>Nijmegen</t>
  </si>
  <si>
    <t>Regiogroep Jeugd</t>
  </si>
  <si>
    <t>YTV Zuid</t>
  </si>
  <si>
    <t>Provincie Limburg</t>
  </si>
  <si>
    <t>Tweede Kamer MAU</t>
  </si>
  <si>
    <t>Provincie</t>
  </si>
  <si>
    <t>Kledingbank</t>
  </si>
  <si>
    <t>Maasbracht</t>
  </si>
  <si>
    <t>Gouverment en Veiligheidshuis</t>
  </si>
  <si>
    <t>CIE Werk en Inkomen</t>
  </si>
  <si>
    <t>Fin.Cie GGD</t>
  </si>
  <si>
    <t>Symposium "Zelf"</t>
  </si>
  <si>
    <t>VLG Congres</t>
  </si>
  <si>
    <t>GGD</t>
  </si>
  <si>
    <t>Bijeenkomst VNG</t>
  </si>
  <si>
    <t>Rijckholt</t>
  </si>
  <si>
    <t>Leusden</t>
  </si>
  <si>
    <t>Oegstgeest</t>
  </si>
  <si>
    <t xml:space="preserve">CIE Werk en Inkomen </t>
  </si>
  <si>
    <t>Cie Werk en Inkomen</t>
  </si>
  <si>
    <t>VNG</t>
  </si>
  <si>
    <t>Ravelijn</t>
  </si>
  <si>
    <t>Hei-dagen College</t>
  </si>
  <si>
    <t>Naarden</t>
  </si>
  <si>
    <t>Kaatsheuvel</t>
  </si>
  <si>
    <t>Gem.Sittard</t>
  </si>
  <si>
    <t>Platform Fraude</t>
  </si>
  <si>
    <t>Panel Bestuursakkoord</t>
  </si>
  <si>
    <t>Denktank Diner</t>
  </si>
  <si>
    <t>VNG Commissie</t>
  </si>
  <si>
    <t>BO G32</t>
  </si>
  <si>
    <t>Alliantie Dag Pijler</t>
  </si>
  <si>
    <t>BO RAK Provinsie</t>
  </si>
  <si>
    <t>Ulft</t>
  </si>
  <si>
    <t>BO JGZ</t>
  </si>
  <si>
    <t>Conferentie</t>
  </si>
  <si>
    <t>GGD Geleen</t>
  </si>
  <si>
    <t>Depute Krebber</t>
  </si>
  <si>
    <t xml:space="preserve">JGZ </t>
  </si>
  <si>
    <t>DG GGD</t>
  </si>
  <si>
    <t>CZ</t>
  </si>
  <si>
    <t>Provinciehuis</t>
  </si>
  <si>
    <t>WMO Bijeenkomst</t>
  </si>
  <si>
    <t>Healthy</t>
  </si>
  <si>
    <t>Zoetermeer</t>
  </si>
  <si>
    <t>Best.overleg JCZ</t>
  </si>
  <si>
    <t>Werk naar Inkomen</t>
  </si>
  <si>
    <t>Werkconferentie ABWZ</t>
  </si>
  <si>
    <t>Advies toekomst voor De zorg v. ouderen</t>
  </si>
  <si>
    <t>Overleg Provincie inz.St.Zorg</t>
  </si>
  <si>
    <t>G32 Sociale Pijler</t>
  </si>
  <si>
    <t>GGD DB + AB</t>
  </si>
  <si>
    <t>Reg.St.gr.Begeleiding AWBZ naar WMO</t>
  </si>
  <si>
    <t>VNG Cie Werk en Inkomen</t>
  </si>
  <si>
    <t>VLG-dag/Reg.st.gr.Begel.AWBZ naar WMO</t>
  </si>
  <si>
    <t>Refereerbijeenkomst Academische Werkplaats</t>
  </si>
  <si>
    <t>Prov.Raad Volksgezondheid</t>
  </si>
  <si>
    <t>GGD DB</t>
  </si>
  <si>
    <t>VNG inz. Verdeelmodel WWB</t>
  </si>
  <si>
    <t>St.gr.JGZ</t>
  </si>
  <si>
    <t>Overleg Ministerie inz.WWB</t>
  </si>
  <si>
    <t>GGD AB</t>
  </si>
  <si>
    <t>ALV VNG</t>
  </si>
  <si>
    <t>BO m. Provincie + delegatie Veip</t>
  </si>
  <si>
    <t>Symposium Academische Werkplaats GGD ZL</t>
  </si>
  <si>
    <t>Sociale Alliantiedag ZO</t>
  </si>
  <si>
    <t>Overleg colleges 3 steden ZL</t>
  </si>
  <si>
    <t>Vaeshartelt</t>
  </si>
  <si>
    <t>Werkbezoek Slachtofferhulp</t>
  </si>
  <si>
    <t>BO Provincie inz.Indexering Veolia</t>
  </si>
  <si>
    <t>Promotie Anita Vermeer/GGD</t>
  </si>
  <si>
    <t>Regiovisie Vrouwenopvang</t>
  </si>
  <si>
    <t>G32 AB</t>
  </si>
  <si>
    <t>BO CZ Zorgkantoor</t>
  </si>
  <si>
    <t>DB Kredietbank</t>
  </si>
  <si>
    <t>Reg.St.gr.Decentralisatie ZL</t>
  </si>
  <si>
    <t>Geulle</t>
  </si>
  <si>
    <t>BO Sociaal Domein</t>
  </si>
  <si>
    <t>Werkbezoek Zorgboerderij Ransdaal</t>
  </si>
  <si>
    <t>Bezoek Kledingbank Limburg</t>
  </si>
  <si>
    <t>BO weth. Jeugd/Bende van Parkstad</t>
  </si>
  <si>
    <t>Regionale Stuurgroep Decentralisatie ZL</t>
  </si>
  <si>
    <t>Symposium Dementie</t>
  </si>
  <si>
    <t>Werkbezoek Xonar</t>
  </si>
  <si>
    <t>Wethoudersbijeenkomst WMO</t>
  </si>
  <si>
    <t>VNG ALV</t>
  </si>
  <si>
    <t>BO nieuwe consessie OV</t>
  </si>
  <si>
    <t>Ransdaal</t>
  </si>
  <si>
    <t>Onderbanken</t>
  </si>
  <si>
    <t>Cadier en Keer</t>
  </si>
  <si>
    <t>Ede</t>
  </si>
  <si>
    <t>Zwolle</t>
  </si>
  <si>
    <t>Bestuurlijk overleg</t>
  </si>
  <si>
    <t>Stuurgroep Decentralisatie AWBZ naar WMO ZL</t>
  </si>
  <si>
    <t>Voorlichtingsbijeenkomst nieuwe Jeugdwet</t>
  </si>
  <si>
    <t>Werkbezoek aan Meander/Huis van de Zorg</t>
  </si>
  <si>
    <t>Infobijeenkomst casuïstiek Raad vd Kinderbescherming</t>
  </si>
  <si>
    <t>Bestuurlijk overleg weth. Inz.Leerling-enWMO vervoer</t>
  </si>
  <si>
    <t>PHO Sociaal Stedelijk netwerk</t>
  </si>
  <si>
    <t>Werkbezoek aan Jeugdzorgorganisatie Talent</t>
  </si>
  <si>
    <t>Bezoek aan APE/dhr.Smith en Freeperson</t>
  </si>
  <si>
    <t>Stuurgroep zorg</t>
  </si>
  <si>
    <t>BO JGZ ZL met wth.Damsma</t>
  </si>
  <si>
    <t>Regionale Stuurgroep Decentralisatie ZL van AWBZ n WMO</t>
  </si>
  <si>
    <t>Seminar Decentralisatie: Jeugdzorg, Participatiewet en extramurale zorg langdurig zieken en ouderen</t>
  </si>
  <si>
    <t>Werkbezoek Xonar -De Ontmoeting</t>
  </si>
  <si>
    <t>Extra bestuurlijke stuurgroep decentralisatie jeugdzorg</t>
  </si>
  <si>
    <t>PRV Raadsvergadering en diner</t>
  </si>
  <si>
    <t>Extra DB GGD ZL</t>
  </si>
  <si>
    <t>AB GGD inz.huisvesting</t>
  </si>
  <si>
    <t>Breed Bestuurlijk overleg RPF-weth./fraudebestrijding sociaal Domein</t>
  </si>
  <si>
    <t>Kooksessie met Jongeren Jeugdzorg</t>
  </si>
  <si>
    <t>G32 Sociale Pijler en BO</t>
  </si>
  <si>
    <t>Eckelrade</t>
  </si>
  <si>
    <t>Urmond</t>
  </si>
  <si>
    <t>Limbricht</t>
  </si>
  <si>
    <t>Themabijeenkomst GGD ZL</t>
  </si>
  <si>
    <t>Rondetafelgesprek Soc.Zaken en Werkgelegenheid</t>
  </si>
  <si>
    <t>VNG Bestuursdag</t>
  </si>
  <si>
    <t>Regionale stuurgroep Decentralisatie van AWBZ naar WMO ZL</t>
  </si>
  <si>
    <t>Weth.Decentralisatie + GGD</t>
  </si>
  <si>
    <t>St.gr.JGZ extra</t>
  </si>
  <si>
    <t>Herverdelingssystematiek 3D's ZL</t>
  </si>
  <si>
    <t>Weth.Centrumgemeenten voor MO+vrouwenopvang</t>
  </si>
  <si>
    <t>BO Xonar</t>
  </si>
  <si>
    <t>Expertmeeting Decentralisaties</t>
  </si>
  <si>
    <t>L1 De stemming over WWB</t>
  </si>
  <si>
    <t>Provinciale Statencie</t>
  </si>
  <si>
    <t>BO Verdeelmodellen 3D'S</t>
  </si>
  <si>
    <t>St.gr.Decentralisatie Jeugdzorg</t>
  </si>
  <si>
    <t>Platform Zorg</t>
  </si>
  <si>
    <t>BO Decentralisatie</t>
  </si>
  <si>
    <t>Conferentie Verdeelmodel Inkomensdeel 2015</t>
  </si>
  <si>
    <t>St.gr. Decentralisatie Jeugdzorg ZL</t>
  </si>
  <si>
    <t>Netwerkdag Huis voor de Zorg</t>
  </si>
  <si>
    <t>Precentatie eindrapport 3D's</t>
  </si>
  <si>
    <t xml:space="preserve">Verdeelmodellen APE, communicatiestructuur </t>
  </si>
  <si>
    <t>Overleg inz.KINSO bij CZ</t>
  </si>
  <si>
    <t>Afscheid Jan de Wit</t>
  </si>
  <si>
    <t>Gez.Cie Werk en Inkomen + Fin.</t>
  </si>
  <si>
    <t xml:space="preserve">L1 De stemming </t>
  </si>
  <si>
    <t>Huisvesting GGD</t>
  </si>
  <si>
    <t>Lobby verdeelmodellen Platform Zorg</t>
  </si>
  <si>
    <t>Platvorm Zorg</t>
  </si>
  <si>
    <t>Driebergen</t>
  </si>
  <si>
    <t>Groot Buggenum</t>
  </si>
  <si>
    <t>Hendrik Ido Ambacht</t>
  </si>
  <si>
    <t>St.gr.Decentralisatie v AWBZ n WMO ZL/Regionale vervoersvisie</t>
  </si>
  <si>
    <t>KBL adviesrapport schuldhulpverlening</t>
  </si>
  <si>
    <t>Omnibuzz Regionale vervoersvisie</t>
  </si>
  <si>
    <t>Samenwerking transities Soc.Domein</t>
  </si>
  <si>
    <t>Regionaal Platvorm Fraudebestrijding</t>
  </si>
  <si>
    <t>G32 Soc.Pijler + Kennismaking colleges Parkstad</t>
  </si>
  <si>
    <t>Gezond in de Stad, stimuleringsprogramma</t>
  </si>
  <si>
    <t>Opleiding Crisis-en rampenbestrijding</t>
  </si>
  <si>
    <t>GGD Themabijeenkomst</t>
  </si>
  <si>
    <t>Transitie WMO 2015, Regiobijeenkomst</t>
  </si>
  <si>
    <t>Opening Zorgcentrum Op den Toren</t>
  </si>
  <si>
    <t>Debat viering 4-5 mei</t>
  </si>
  <si>
    <t>G32 WMO Dossiergroep</t>
  </si>
  <si>
    <t>Opendag Kledingbank Limburg</t>
  </si>
  <si>
    <t>G32 Netwerkdag + AB</t>
  </si>
  <si>
    <t>CZ + Platvorm Zorg</t>
  </si>
  <si>
    <t>Landelijk dag WMO-raden</t>
  </si>
  <si>
    <t>OCR-training</t>
  </si>
  <si>
    <t>KBL DB</t>
  </si>
  <si>
    <t>Risicomanagement Kerngemeenten zorgaanbieders</t>
  </si>
  <si>
    <t>Weth. Bijeenkomst Transities 2015</t>
  </si>
  <si>
    <t>KBL</t>
  </si>
  <si>
    <t>Geleen-Maastricht-Heerlen</t>
  </si>
  <si>
    <t>Eindhoven-Sittard-Heerlen</t>
  </si>
  <si>
    <t>Ede-Bonn-Heerlen</t>
  </si>
  <si>
    <t>Hoofddorp</t>
  </si>
  <si>
    <t>Maastricht-Vaeshartelt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</si>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</sst>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_-"/>
  </numFmts>
  <fonts count="3" x14ac:knownFonts="1">
    <font>
      <sz val="9"/>
      <color theme="1"/>
      <name val="Verdana"/>
      <family val="2"/>
    </font>
    <font>
      <b/>
      <sz val="14"/>
      <color theme="1"/>
      <name val="Verdana"/>
      <family val="2"/>
    </font>
    <font>
      <b/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/>
    </xf>
    <xf numFmtId="164" fontId="1" fillId="0" borderId="0" xfId="0" applyNumberFormat="1" applyFont="1"/>
    <xf numFmtId="164" fontId="2" fillId="0" borderId="0" xfId="0" applyNumberFormat="1" applyFont="1" applyAlignment="1">
      <alignment horizontal="center"/>
    </xf>
    <xf numFmtId="14" fontId="0" fillId="0" borderId="0" xfId="0" applyNumberFormat="1"/>
    <xf numFmtId="2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 applyFont="1"/>
    <xf numFmtId="164" fontId="0" fillId="0" borderId="0" xfId="0" quotePrefix="1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workbookViewId="0"/>
  </sheetViews>
  <sheetFormatPr defaultRowHeight="11.25" x14ac:dyDescent="0.15"/>
  <cols>
    <col min="1" max="1" width="10.125" bestFit="1" customWidth="1"/>
    <col min="2" max="2" width="13" bestFit="1" customWidth="1"/>
    <col min="3" max="3" width="21.375" bestFit="1" customWidth="1"/>
    <col min="4" max="4" width="49" bestFit="1" customWidth="1"/>
    <col min="5" max="5" width="15.75" bestFit="1" customWidth="1"/>
    <col min="6" max="6" width="12.25" bestFit="1" customWidth="1"/>
    <col min="7" max="7" width="9" style="1"/>
    <col min="8" max="8" width="10" bestFit="1" customWidth="1"/>
  </cols>
  <sheetData>
    <row r="1" spans="1:9" s="2" customFormat="1" ht="18" x14ac:dyDescent="0.25">
      <c r="A1" s="2" t="s">
        <v>3</v>
      </c>
      <c r="G1" s="4"/>
    </row>
    <row r="3" spans="1:9" x14ac:dyDescent="0.15">
      <c r="A3" t="s">
        <v>4</v>
      </c>
    </row>
    <row r="6" spans="1:9" s="3" customFormat="1" ht="12.75" x14ac:dyDescent="0.2">
      <c r="A6" s="3" t="s">
        <v>5</v>
      </c>
      <c r="B6" s="3" t="s">
        <v>0</v>
      </c>
      <c r="C6" s="3" t="s">
        <v>1</v>
      </c>
      <c r="D6" s="3" t="s">
        <v>8</v>
      </c>
      <c r="E6" s="3" t="s">
        <v>6</v>
      </c>
      <c r="F6" s="3" t="s">
        <v>7</v>
      </c>
      <c r="G6" s="5" t="s">
        <v>2</v>
      </c>
    </row>
    <row r="8" spans="1:9" x14ac:dyDescent="0.15">
      <c r="A8" s="6">
        <v>40294</v>
      </c>
      <c r="B8" t="s">
        <v>9</v>
      </c>
      <c r="C8" t="s">
        <v>53</v>
      </c>
      <c r="D8" t="s">
        <v>10</v>
      </c>
      <c r="E8" t="s">
        <v>11</v>
      </c>
      <c r="F8" t="s">
        <v>12</v>
      </c>
      <c r="G8" s="1">
        <v>4.4400000000000004</v>
      </c>
    </row>
    <row r="9" spans="1:9" x14ac:dyDescent="0.15">
      <c r="A9" s="6">
        <v>40302</v>
      </c>
      <c r="C9" t="s">
        <v>53</v>
      </c>
      <c r="D9" t="s">
        <v>13</v>
      </c>
      <c r="E9" t="s">
        <v>11</v>
      </c>
      <c r="F9" t="s">
        <v>14</v>
      </c>
      <c r="G9" s="1">
        <f>17*0.37</f>
        <v>6.29</v>
      </c>
    </row>
    <row r="10" spans="1:9" x14ac:dyDescent="0.15">
      <c r="A10" s="6">
        <v>40319</v>
      </c>
      <c r="C10" t="s">
        <v>53</v>
      </c>
      <c r="D10" t="s">
        <v>15</v>
      </c>
      <c r="E10" t="s">
        <v>11</v>
      </c>
      <c r="F10" t="s">
        <v>16</v>
      </c>
      <c r="G10" s="1">
        <f>12*0.37</f>
        <v>4.4399999999999995</v>
      </c>
      <c r="I10" s="1"/>
    </row>
    <row r="11" spans="1:9" x14ac:dyDescent="0.15">
      <c r="A11" s="6">
        <v>40331</v>
      </c>
      <c r="C11" t="s">
        <v>53</v>
      </c>
      <c r="D11" t="s">
        <v>17</v>
      </c>
      <c r="E11" t="s">
        <v>11</v>
      </c>
      <c r="F11" t="s">
        <v>16</v>
      </c>
      <c r="G11" s="1">
        <f>20*0.37</f>
        <v>7.4</v>
      </c>
    </row>
    <row r="12" spans="1:9" x14ac:dyDescent="0.15">
      <c r="A12" s="6">
        <v>40346</v>
      </c>
      <c r="C12" t="s">
        <v>53</v>
      </c>
      <c r="D12" t="s">
        <v>18</v>
      </c>
      <c r="E12" t="s">
        <v>11</v>
      </c>
      <c r="F12" t="s">
        <v>16</v>
      </c>
      <c r="G12" s="1">
        <f>22*0.37</f>
        <v>8.14</v>
      </c>
    </row>
    <row r="13" spans="1:9" x14ac:dyDescent="0.15">
      <c r="A13" s="6">
        <v>40348</v>
      </c>
      <c r="C13" t="s">
        <v>53</v>
      </c>
      <c r="D13" t="s">
        <v>19</v>
      </c>
      <c r="E13" t="s">
        <v>11</v>
      </c>
      <c r="F13" t="s">
        <v>20</v>
      </c>
      <c r="G13" s="1">
        <f>15*0.37</f>
        <v>5.55</v>
      </c>
    </row>
    <row r="14" spans="1:9" x14ac:dyDescent="0.15">
      <c r="A14" s="6">
        <v>40351</v>
      </c>
      <c r="C14" t="s">
        <v>53</v>
      </c>
      <c r="D14" t="s">
        <v>21</v>
      </c>
      <c r="E14" t="s">
        <v>11</v>
      </c>
      <c r="F14" t="s">
        <v>22</v>
      </c>
      <c r="G14" s="1">
        <f>16*0.37</f>
        <v>5.92</v>
      </c>
    </row>
    <row r="15" spans="1:9" x14ac:dyDescent="0.15">
      <c r="A15" s="6">
        <v>40351</v>
      </c>
      <c r="C15" t="s">
        <v>53</v>
      </c>
      <c r="D15" t="s">
        <v>23</v>
      </c>
      <c r="E15" t="s">
        <v>11</v>
      </c>
      <c r="F15" t="s">
        <v>14</v>
      </c>
      <c r="G15" s="1">
        <f>14*0.37</f>
        <v>5.18</v>
      </c>
    </row>
    <row r="16" spans="1:9" x14ac:dyDescent="0.15">
      <c r="A16" s="6">
        <v>40352</v>
      </c>
      <c r="C16" t="s">
        <v>53</v>
      </c>
      <c r="D16" t="s">
        <v>24</v>
      </c>
      <c r="E16" t="s">
        <v>11</v>
      </c>
      <c r="F16" t="s">
        <v>14</v>
      </c>
      <c r="G16" s="1">
        <f>8*0.37</f>
        <v>2.96</v>
      </c>
    </row>
    <row r="17" spans="1:9" x14ac:dyDescent="0.15">
      <c r="A17" s="6">
        <v>40357</v>
      </c>
      <c r="C17" t="s">
        <v>53</v>
      </c>
      <c r="D17" t="s">
        <v>25</v>
      </c>
      <c r="E17" t="s">
        <v>11</v>
      </c>
      <c r="F17" t="s">
        <v>16</v>
      </c>
      <c r="G17" s="1">
        <f>20*0.37</f>
        <v>7.4</v>
      </c>
      <c r="I17" s="1"/>
    </row>
    <row r="18" spans="1:9" x14ac:dyDescent="0.15">
      <c r="A18" s="6">
        <v>40371</v>
      </c>
      <c r="C18" t="s">
        <v>53</v>
      </c>
      <c r="D18" t="s">
        <v>26</v>
      </c>
      <c r="E18" t="s">
        <v>11</v>
      </c>
      <c r="F18" t="s">
        <v>44</v>
      </c>
      <c r="G18" s="1">
        <f>4*0.37</f>
        <v>1.48</v>
      </c>
    </row>
    <row r="19" spans="1:9" x14ac:dyDescent="0.15">
      <c r="A19" s="6">
        <v>40371</v>
      </c>
      <c r="C19" t="s">
        <v>53</v>
      </c>
      <c r="D19" t="s">
        <v>10</v>
      </c>
      <c r="E19" t="s">
        <v>11</v>
      </c>
      <c r="F19" t="s">
        <v>12</v>
      </c>
      <c r="G19" s="1">
        <f>12*0.37</f>
        <v>4.4399999999999995</v>
      </c>
    </row>
    <row r="20" spans="1:9" x14ac:dyDescent="0.15">
      <c r="A20" s="6">
        <v>40378</v>
      </c>
      <c r="C20" t="s">
        <v>53</v>
      </c>
      <c r="D20" t="s">
        <v>27</v>
      </c>
      <c r="E20" t="s">
        <v>11</v>
      </c>
      <c r="F20" t="s">
        <v>28</v>
      </c>
      <c r="G20" s="1">
        <f>35*0.37</f>
        <v>12.95</v>
      </c>
    </row>
    <row r="21" spans="1:9" x14ac:dyDescent="0.15">
      <c r="A21" s="6">
        <v>40380</v>
      </c>
      <c r="C21" t="s">
        <v>53</v>
      </c>
      <c r="D21" t="s">
        <v>29</v>
      </c>
      <c r="E21" t="s">
        <v>11</v>
      </c>
      <c r="F21" t="s">
        <v>30</v>
      </c>
      <c r="G21" s="1">
        <f>14*0.37</f>
        <v>5.18</v>
      </c>
    </row>
    <row r="22" spans="1:9" x14ac:dyDescent="0.15">
      <c r="A22" s="6">
        <v>40381</v>
      </c>
      <c r="C22" t="s">
        <v>53</v>
      </c>
      <c r="D22" t="s">
        <v>31</v>
      </c>
      <c r="E22" t="s">
        <v>11</v>
      </c>
      <c r="F22" t="s">
        <v>32</v>
      </c>
      <c r="G22" s="1">
        <f>23*0.37</f>
        <v>8.51</v>
      </c>
    </row>
    <row r="23" spans="1:9" x14ac:dyDescent="0.15">
      <c r="A23" s="6">
        <v>40422</v>
      </c>
      <c r="C23" t="s">
        <v>53</v>
      </c>
      <c r="D23" t="s">
        <v>33</v>
      </c>
      <c r="E23" t="s">
        <v>11</v>
      </c>
      <c r="F23" t="s">
        <v>22</v>
      </c>
      <c r="G23" s="1">
        <f>16*0.37</f>
        <v>5.92</v>
      </c>
    </row>
    <row r="24" spans="1:9" x14ac:dyDescent="0.15">
      <c r="A24" s="6">
        <v>40427</v>
      </c>
      <c r="C24" t="s">
        <v>53</v>
      </c>
      <c r="D24" t="s">
        <v>34</v>
      </c>
      <c r="E24" t="s">
        <v>11</v>
      </c>
      <c r="F24" t="s">
        <v>11</v>
      </c>
      <c r="G24" s="1">
        <f>12*0.37</f>
        <v>4.4399999999999995</v>
      </c>
    </row>
    <row r="25" spans="1:9" x14ac:dyDescent="0.15">
      <c r="A25" s="6">
        <v>40429</v>
      </c>
      <c r="C25" t="s">
        <v>53</v>
      </c>
      <c r="D25" t="s">
        <v>35</v>
      </c>
      <c r="E25" t="s">
        <v>11</v>
      </c>
      <c r="F25" t="s">
        <v>36</v>
      </c>
      <c r="G25" s="1">
        <f>50*0.37</f>
        <v>18.5</v>
      </c>
    </row>
    <row r="26" spans="1:9" x14ac:dyDescent="0.15">
      <c r="A26" s="6">
        <v>40437</v>
      </c>
      <c r="C26" t="s">
        <v>53</v>
      </c>
      <c r="D26" t="s">
        <v>37</v>
      </c>
      <c r="E26" t="s">
        <v>11</v>
      </c>
      <c r="F26" t="s">
        <v>38</v>
      </c>
      <c r="G26" s="1">
        <f>230*0.37</f>
        <v>85.1</v>
      </c>
    </row>
    <row r="27" spans="1:9" x14ac:dyDescent="0.15">
      <c r="A27" s="6">
        <v>40438</v>
      </c>
      <c r="C27" t="s">
        <v>53</v>
      </c>
      <c r="D27" t="s">
        <v>37</v>
      </c>
      <c r="E27" t="s">
        <v>38</v>
      </c>
      <c r="F27" t="s">
        <v>11</v>
      </c>
      <c r="G27" s="1">
        <f>230*0.37</f>
        <v>85.1</v>
      </c>
    </row>
    <row r="28" spans="1:9" x14ac:dyDescent="0.15">
      <c r="A28" s="6">
        <v>40441</v>
      </c>
      <c r="C28" t="s">
        <v>53</v>
      </c>
      <c r="D28" t="s">
        <v>39</v>
      </c>
      <c r="E28" t="s">
        <v>11</v>
      </c>
      <c r="F28" t="s">
        <v>14</v>
      </c>
      <c r="G28" s="1">
        <f>14*0.37</f>
        <v>5.18</v>
      </c>
    </row>
    <row r="29" spans="1:9" x14ac:dyDescent="0.15">
      <c r="A29" s="6">
        <v>40444</v>
      </c>
      <c r="C29" t="s">
        <v>53</v>
      </c>
      <c r="D29" t="s">
        <v>40</v>
      </c>
      <c r="E29" t="s">
        <v>11</v>
      </c>
      <c r="F29" t="s">
        <v>11</v>
      </c>
      <c r="G29" s="1">
        <f>17*0.37</f>
        <v>6.29</v>
      </c>
    </row>
    <row r="30" spans="1:9" x14ac:dyDescent="0.15">
      <c r="A30" s="6">
        <v>40448</v>
      </c>
      <c r="C30" t="s">
        <v>53</v>
      </c>
      <c r="D30" t="s">
        <v>41</v>
      </c>
      <c r="E30" t="s">
        <v>11</v>
      </c>
      <c r="F30" t="s">
        <v>36</v>
      </c>
      <c r="G30" s="1">
        <f>50*0.37</f>
        <v>18.5</v>
      </c>
    </row>
    <row r="31" spans="1:9" x14ac:dyDescent="0.15">
      <c r="A31" s="6">
        <v>40450</v>
      </c>
      <c r="C31" t="s">
        <v>53</v>
      </c>
      <c r="D31" t="s">
        <v>42</v>
      </c>
      <c r="E31" t="s">
        <v>11</v>
      </c>
      <c r="F31" t="s">
        <v>43</v>
      </c>
      <c r="G31" s="1">
        <f>10*0.37</f>
        <v>3.7</v>
      </c>
    </row>
    <row r="32" spans="1:9" x14ac:dyDescent="0.15">
      <c r="A32" s="6">
        <v>40452</v>
      </c>
      <c r="C32" t="s">
        <v>53</v>
      </c>
      <c r="D32" t="s">
        <v>45</v>
      </c>
      <c r="E32" t="s">
        <v>11</v>
      </c>
      <c r="F32" t="s">
        <v>36</v>
      </c>
      <c r="G32" s="1">
        <f>55*0.37</f>
        <v>20.350000000000001</v>
      </c>
    </row>
    <row r="33" spans="1:7" x14ac:dyDescent="0.15">
      <c r="A33" s="6">
        <v>40464</v>
      </c>
      <c r="C33" t="s">
        <v>53</v>
      </c>
      <c r="D33" t="s">
        <v>46</v>
      </c>
      <c r="E33" t="s">
        <v>11</v>
      </c>
      <c r="F33" t="s">
        <v>36</v>
      </c>
      <c r="G33" s="1">
        <f>55*0.37</f>
        <v>20.350000000000001</v>
      </c>
    </row>
    <row r="34" spans="1:7" x14ac:dyDescent="0.15">
      <c r="A34" s="6">
        <v>40465</v>
      </c>
      <c r="C34" t="s">
        <v>53</v>
      </c>
      <c r="D34" t="s">
        <v>37</v>
      </c>
      <c r="E34" t="s">
        <v>11</v>
      </c>
      <c r="F34" t="s">
        <v>38</v>
      </c>
      <c r="G34" s="1">
        <f>230*0.37</f>
        <v>85.1</v>
      </c>
    </row>
    <row r="35" spans="1:7" x14ac:dyDescent="0.15">
      <c r="A35" s="6">
        <v>40466</v>
      </c>
      <c r="C35" t="s">
        <v>53</v>
      </c>
      <c r="D35" t="s">
        <v>37</v>
      </c>
      <c r="E35" t="s">
        <v>38</v>
      </c>
      <c r="F35" t="s">
        <v>11</v>
      </c>
      <c r="G35" s="1">
        <f>230*0.37</f>
        <v>85.1</v>
      </c>
    </row>
    <row r="36" spans="1:7" x14ac:dyDescent="0.15">
      <c r="A36" s="6">
        <v>40476</v>
      </c>
      <c r="C36" t="s">
        <v>53</v>
      </c>
      <c r="D36" t="s">
        <v>47</v>
      </c>
      <c r="E36" t="s">
        <v>11</v>
      </c>
      <c r="F36" t="s">
        <v>44</v>
      </c>
      <c r="G36" s="1">
        <f>5*0.37</f>
        <v>1.85</v>
      </c>
    </row>
    <row r="37" spans="1:7" x14ac:dyDescent="0.15">
      <c r="A37" s="6">
        <v>40485</v>
      </c>
      <c r="C37" t="s">
        <v>53</v>
      </c>
      <c r="D37" t="s">
        <v>48</v>
      </c>
      <c r="E37" t="s">
        <v>11</v>
      </c>
      <c r="F37" t="s">
        <v>14</v>
      </c>
      <c r="G37" s="1">
        <f>18*0.37</f>
        <v>6.66</v>
      </c>
    </row>
    <row r="38" spans="1:7" x14ac:dyDescent="0.15">
      <c r="A38" s="6">
        <v>40492</v>
      </c>
      <c r="C38" t="s">
        <v>53</v>
      </c>
      <c r="D38" t="s">
        <v>40</v>
      </c>
      <c r="E38" t="s">
        <v>11</v>
      </c>
      <c r="F38" t="s">
        <v>11</v>
      </c>
      <c r="G38" s="1">
        <f>17*0.37</f>
        <v>6.29</v>
      </c>
    </row>
    <row r="39" spans="1:7" x14ac:dyDescent="0.15">
      <c r="A39" s="6">
        <v>40493</v>
      </c>
      <c r="C39" t="s">
        <v>53</v>
      </c>
      <c r="D39" t="s">
        <v>37</v>
      </c>
      <c r="E39" t="s">
        <v>11</v>
      </c>
      <c r="F39" t="s">
        <v>38</v>
      </c>
      <c r="G39" s="1">
        <f>230*0.37</f>
        <v>85.1</v>
      </c>
    </row>
    <row r="40" spans="1:7" x14ac:dyDescent="0.15">
      <c r="A40" s="6">
        <v>40494</v>
      </c>
      <c r="C40" t="s">
        <v>53</v>
      </c>
      <c r="D40" t="s">
        <v>37</v>
      </c>
      <c r="E40" t="s">
        <v>38</v>
      </c>
      <c r="F40" t="s">
        <v>11</v>
      </c>
      <c r="G40" s="1">
        <f>230*0.37</f>
        <v>85.1</v>
      </c>
    </row>
    <row r="41" spans="1:7" x14ac:dyDescent="0.15">
      <c r="A41" s="6">
        <v>40518</v>
      </c>
      <c r="C41" t="s">
        <v>53</v>
      </c>
      <c r="D41" t="s">
        <v>57</v>
      </c>
      <c r="E41" t="s">
        <v>11</v>
      </c>
      <c r="F41" t="s">
        <v>11</v>
      </c>
      <c r="G41" s="1">
        <f>12*0.37</f>
        <v>4.4399999999999995</v>
      </c>
    </row>
    <row r="42" spans="1:7" x14ac:dyDescent="0.15">
      <c r="A42" s="6">
        <v>40520</v>
      </c>
      <c r="C42" t="s">
        <v>53</v>
      </c>
      <c r="D42" t="s">
        <v>51</v>
      </c>
      <c r="E42" t="s">
        <v>11</v>
      </c>
      <c r="F42" t="s">
        <v>30</v>
      </c>
      <c r="G42" s="1">
        <f>12*0.37</f>
        <v>4.4399999999999995</v>
      </c>
    </row>
    <row r="43" spans="1:7" x14ac:dyDescent="0.15">
      <c r="A43" s="6">
        <v>40525</v>
      </c>
      <c r="C43" t="s">
        <v>53</v>
      </c>
      <c r="D43" t="s">
        <v>58</v>
      </c>
      <c r="E43" t="s">
        <v>11</v>
      </c>
      <c r="F43" t="s">
        <v>44</v>
      </c>
      <c r="G43" s="1">
        <f>16*0.37</f>
        <v>5.92</v>
      </c>
    </row>
    <row r="44" spans="1:7" x14ac:dyDescent="0.15">
      <c r="A44" s="6">
        <v>40545</v>
      </c>
      <c r="C44" t="s">
        <v>53</v>
      </c>
      <c r="D44" t="s">
        <v>56</v>
      </c>
      <c r="E44" t="s">
        <v>11</v>
      </c>
      <c r="F44" t="s">
        <v>32</v>
      </c>
      <c r="G44" s="1">
        <f>16*0.37</f>
        <v>5.92</v>
      </c>
    </row>
    <row r="45" spans="1:7" x14ac:dyDescent="0.15">
      <c r="A45" s="6">
        <v>40577</v>
      </c>
      <c r="C45" t="s">
        <v>54</v>
      </c>
      <c r="D45" t="s">
        <v>55</v>
      </c>
      <c r="G45" s="1">
        <v>16.25</v>
      </c>
    </row>
    <row r="46" spans="1:7" x14ac:dyDescent="0.15">
      <c r="A46" s="6">
        <v>40632</v>
      </c>
      <c r="C46" t="s">
        <v>53</v>
      </c>
      <c r="D46" t="s">
        <v>49</v>
      </c>
      <c r="E46" t="s">
        <v>11</v>
      </c>
      <c r="F46" t="s">
        <v>50</v>
      </c>
      <c r="G46" s="1">
        <f>160*0.37</f>
        <v>59.2</v>
      </c>
    </row>
    <row r="47" spans="1:7" x14ac:dyDescent="0.15">
      <c r="A47" s="6">
        <v>40688</v>
      </c>
      <c r="C47" t="s">
        <v>53</v>
      </c>
      <c r="D47" t="s">
        <v>51</v>
      </c>
      <c r="E47" t="s">
        <v>11</v>
      </c>
      <c r="F47" t="s">
        <v>30</v>
      </c>
      <c r="G47" s="1">
        <f>10*0.37</f>
        <v>3.7</v>
      </c>
    </row>
    <row r="48" spans="1:7" x14ac:dyDescent="0.15">
      <c r="A48" s="6">
        <v>40696</v>
      </c>
      <c r="C48" t="s">
        <v>53</v>
      </c>
      <c r="D48" t="s">
        <v>52</v>
      </c>
      <c r="E48" t="s">
        <v>11</v>
      </c>
      <c r="F48" t="s">
        <v>14</v>
      </c>
      <c r="G48" s="1">
        <f>16*0.37</f>
        <v>5.92</v>
      </c>
    </row>
    <row r="49" spans="1:8" x14ac:dyDescent="0.15">
      <c r="A49" s="6">
        <v>41022</v>
      </c>
      <c r="C49" t="s">
        <v>59</v>
      </c>
      <c r="D49" t="s">
        <v>60</v>
      </c>
      <c r="G49" s="1">
        <v>374.92</v>
      </c>
    </row>
    <row r="50" spans="1:8" x14ac:dyDescent="0.15">
      <c r="A50" s="6">
        <v>41088</v>
      </c>
      <c r="C50" t="s">
        <v>53</v>
      </c>
      <c r="D50" t="s">
        <v>61</v>
      </c>
      <c r="E50" t="s">
        <v>11</v>
      </c>
      <c r="F50" t="s">
        <v>11</v>
      </c>
      <c r="G50" s="1">
        <f>11*0.37</f>
        <v>4.07</v>
      </c>
    </row>
    <row r="51" spans="1:8" x14ac:dyDescent="0.15">
      <c r="A51" s="6">
        <v>41088</v>
      </c>
      <c r="C51" t="s">
        <v>53</v>
      </c>
      <c r="D51" t="s">
        <v>62</v>
      </c>
      <c r="E51" t="s">
        <v>11</v>
      </c>
      <c r="F51" t="s">
        <v>11</v>
      </c>
      <c r="G51" s="1">
        <f>4*0.37</f>
        <v>1.48</v>
      </c>
    </row>
    <row r="52" spans="1:8" x14ac:dyDescent="0.15">
      <c r="A52" s="6">
        <v>41157</v>
      </c>
      <c r="C52" t="s">
        <v>53</v>
      </c>
      <c r="D52" t="s">
        <v>63</v>
      </c>
      <c r="E52" t="s">
        <v>11</v>
      </c>
      <c r="F52" t="s">
        <v>36</v>
      </c>
      <c r="G52" s="1">
        <f>50*0.37</f>
        <v>18.5</v>
      </c>
    </row>
    <row r="53" spans="1:8" x14ac:dyDescent="0.15">
      <c r="A53" s="6">
        <v>41178</v>
      </c>
      <c r="C53" t="s">
        <v>53</v>
      </c>
      <c r="D53" t="s">
        <v>64</v>
      </c>
      <c r="E53" t="s">
        <v>11</v>
      </c>
      <c r="F53" t="s">
        <v>65</v>
      </c>
      <c r="G53" s="1">
        <f>15*0.37</f>
        <v>5.55</v>
      </c>
    </row>
    <row r="54" spans="1:8" x14ac:dyDescent="0.15">
      <c r="A54" s="6">
        <v>41206</v>
      </c>
      <c r="C54" t="s">
        <v>53</v>
      </c>
      <c r="D54" t="s">
        <v>66</v>
      </c>
      <c r="E54" t="s">
        <v>11</v>
      </c>
      <c r="F54" t="s">
        <v>36</v>
      </c>
      <c r="G54" s="1">
        <f>50*0.37</f>
        <v>18.5</v>
      </c>
    </row>
    <row r="55" spans="1:8" x14ac:dyDescent="0.15">
      <c r="A55" s="6">
        <v>41206</v>
      </c>
      <c r="C55" t="s">
        <v>53</v>
      </c>
      <c r="D55" t="s">
        <v>67</v>
      </c>
      <c r="E55" t="s">
        <v>11</v>
      </c>
      <c r="F55" t="s">
        <v>11</v>
      </c>
      <c r="G55" s="1">
        <f>4*0.37</f>
        <v>1.48</v>
      </c>
    </row>
    <row r="56" spans="1:8" x14ac:dyDescent="0.15">
      <c r="A56" s="6">
        <v>41293</v>
      </c>
      <c r="C56" t="s">
        <v>53</v>
      </c>
      <c r="D56" t="s">
        <v>68</v>
      </c>
      <c r="E56" t="s">
        <v>11</v>
      </c>
      <c r="F56" t="s">
        <v>69</v>
      </c>
      <c r="G56" s="1">
        <f>98*0.37</f>
        <v>36.26</v>
      </c>
    </row>
    <row r="57" spans="1:8" x14ac:dyDescent="0.15">
      <c r="A57" s="6">
        <v>41513</v>
      </c>
      <c r="C57" t="s">
        <v>53</v>
      </c>
      <c r="D57" t="s">
        <v>70</v>
      </c>
      <c r="E57" t="s">
        <v>11</v>
      </c>
      <c r="F57" t="s">
        <v>36</v>
      </c>
      <c r="G57" s="1">
        <f>50*0.37</f>
        <v>18.5</v>
      </c>
    </row>
    <row r="58" spans="1:8" x14ac:dyDescent="0.15">
      <c r="A58" s="6">
        <v>41570</v>
      </c>
      <c r="C58" t="s">
        <v>53</v>
      </c>
      <c r="D58" t="s">
        <v>71</v>
      </c>
      <c r="E58" t="s">
        <v>11</v>
      </c>
      <c r="F58" t="s">
        <v>72</v>
      </c>
      <c r="G58" s="1">
        <f>100*0.37</f>
        <v>37</v>
      </c>
    </row>
    <row r="59" spans="1:8" x14ac:dyDescent="0.15">
      <c r="A59" s="6">
        <v>41572</v>
      </c>
      <c r="C59" t="s">
        <v>53</v>
      </c>
      <c r="D59" t="s">
        <v>73</v>
      </c>
      <c r="E59" t="s">
        <v>11</v>
      </c>
      <c r="F59" t="s">
        <v>44</v>
      </c>
      <c r="G59" s="1">
        <f>8*0.37</f>
        <v>2.96</v>
      </c>
    </row>
    <row r="60" spans="1:8" x14ac:dyDescent="0.15">
      <c r="H60" s="1">
        <f>SUM(G8:G59)</f>
        <v>1343.92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/>
  </sheetViews>
  <sheetFormatPr defaultRowHeight="11.25" x14ac:dyDescent="0.15"/>
  <cols>
    <col min="1" max="1" width="10.125" bestFit="1" customWidth="1"/>
    <col min="2" max="2" width="16.125" bestFit="1" customWidth="1"/>
    <col min="3" max="3" width="21.375" bestFit="1" customWidth="1"/>
    <col min="4" max="4" width="27" bestFit="1" customWidth="1"/>
  </cols>
  <sheetData>
    <row r="1" spans="1:8" s="2" customFormat="1" ht="18" x14ac:dyDescent="0.25">
      <c r="A1" s="2" t="s">
        <v>3</v>
      </c>
    </row>
    <row r="3" spans="1:8" x14ac:dyDescent="0.15">
      <c r="A3" t="s">
        <v>74</v>
      </c>
    </row>
    <row r="6" spans="1:8" s="3" customFormat="1" ht="12.75" x14ac:dyDescent="0.2">
      <c r="A6" s="3" t="s">
        <v>5</v>
      </c>
      <c r="B6" s="3" t="s">
        <v>0</v>
      </c>
      <c r="C6" s="3" t="s">
        <v>1</v>
      </c>
      <c r="D6" s="3" t="s">
        <v>8</v>
      </c>
      <c r="E6" s="3" t="s">
        <v>6</v>
      </c>
      <c r="F6" s="3" t="s">
        <v>7</v>
      </c>
      <c r="G6" s="5" t="s">
        <v>2</v>
      </c>
    </row>
    <row r="8" spans="1:8" x14ac:dyDescent="0.15">
      <c r="A8" s="6">
        <v>41781</v>
      </c>
      <c r="B8" t="s">
        <v>75</v>
      </c>
      <c r="C8" t="s">
        <v>53</v>
      </c>
      <c r="D8" t="s">
        <v>76</v>
      </c>
      <c r="E8" t="s">
        <v>11</v>
      </c>
      <c r="F8" t="s">
        <v>16</v>
      </c>
      <c r="G8" s="1">
        <f>11.3*0.37</f>
        <v>4.181</v>
      </c>
    </row>
    <row r="9" spans="1:8" x14ac:dyDescent="0.15">
      <c r="A9" s="6">
        <v>41793</v>
      </c>
      <c r="C9" t="s">
        <v>53</v>
      </c>
      <c r="D9" t="s">
        <v>77</v>
      </c>
      <c r="E9" t="s">
        <v>11</v>
      </c>
      <c r="F9" t="s">
        <v>78</v>
      </c>
      <c r="G9" s="1">
        <f>26.1*0.37</f>
        <v>9.657</v>
      </c>
    </row>
    <row r="10" spans="1:8" x14ac:dyDescent="0.15">
      <c r="A10" s="6">
        <v>41796</v>
      </c>
      <c r="C10" t="s">
        <v>53</v>
      </c>
      <c r="D10" t="s">
        <v>79</v>
      </c>
      <c r="E10" t="s">
        <v>78</v>
      </c>
      <c r="F10" t="s">
        <v>16</v>
      </c>
      <c r="G10" s="1">
        <f>30.9*0.37</f>
        <v>11.433</v>
      </c>
    </row>
    <row r="11" spans="1:8" x14ac:dyDescent="0.15">
      <c r="A11" s="6">
        <v>41796</v>
      </c>
      <c r="C11" t="s">
        <v>53</v>
      </c>
      <c r="D11" t="s">
        <v>80</v>
      </c>
      <c r="E11" t="s">
        <v>11</v>
      </c>
      <c r="F11" t="s">
        <v>12</v>
      </c>
      <c r="G11" s="1">
        <f>5.2*0.37</f>
        <v>1.9239999999999999</v>
      </c>
    </row>
    <row r="12" spans="1:8" x14ac:dyDescent="0.15">
      <c r="H12" s="1">
        <f>SUM(G8:G11)</f>
        <v>27.195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/>
  </sheetViews>
  <sheetFormatPr defaultRowHeight="11.25" x14ac:dyDescent="0.15"/>
  <cols>
    <col min="1" max="1" width="10.125" bestFit="1" customWidth="1"/>
    <col min="2" max="2" width="16" bestFit="1" customWidth="1"/>
    <col min="3" max="3" width="24.5" bestFit="1" customWidth="1"/>
    <col min="4" max="4" width="26" bestFit="1" customWidth="1"/>
    <col min="6" max="6" width="9.75" bestFit="1" customWidth="1"/>
  </cols>
  <sheetData>
    <row r="1" spans="1:8" s="2" customFormat="1" ht="18" x14ac:dyDescent="0.25">
      <c r="A1" s="2" t="s">
        <v>3</v>
      </c>
    </row>
    <row r="3" spans="1:8" x14ac:dyDescent="0.15">
      <c r="A3" t="s">
        <v>81</v>
      </c>
    </row>
    <row r="5" spans="1:8" s="3" customFormat="1" ht="12.75" x14ac:dyDescent="0.2">
      <c r="A5" s="3" t="s">
        <v>5</v>
      </c>
      <c r="B5" s="3" t="s">
        <v>0</v>
      </c>
      <c r="C5" s="3" t="s">
        <v>1</v>
      </c>
      <c r="D5" s="3" t="s">
        <v>8</v>
      </c>
      <c r="E5" s="3" t="s">
        <v>6</v>
      </c>
      <c r="F5" s="3" t="s">
        <v>7</v>
      </c>
      <c r="G5" s="5" t="s">
        <v>2</v>
      </c>
    </row>
    <row r="7" spans="1:8" x14ac:dyDescent="0.15">
      <c r="A7" s="6">
        <v>40877</v>
      </c>
      <c r="B7" t="s">
        <v>82</v>
      </c>
      <c r="C7" t="s">
        <v>83</v>
      </c>
      <c r="D7" t="s">
        <v>84</v>
      </c>
      <c r="E7" t="s">
        <v>11</v>
      </c>
      <c r="F7" t="s">
        <v>85</v>
      </c>
      <c r="G7" s="1">
        <v>42</v>
      </c>
    </row>
    <row r="8" spans="1:8" x14ac:dyDescent="0.15">
      <c r="A8" s="6">
        <v>41066</v>
      </c>
      <c r="C8" t="s">
        <v>83</v>
      </c>
      <c r="D8" t="s">
        <v>86</v>
      </c>
      <c r="E8" t="s">
        <v>11</v>
      </c>
      <c r="F8" t="s">
        <v>87</v>
      </c>
      <c r="G8" s="1">
        <v>79.099999999999994</v>
      </c>
    </row>
    <row r="9" spans="1:8" x14ac:dyDescent="0.15">
      <c r="G9" s="1"/>
      <c r="H9" s="1">
        <f>SUM(G7:G8)</f>
        <v>121.1</v>
      </c>
    </row>
    <row r="10" spans="1:8" x14ac:dyDescent="0.15">
      <c r="G10" s="1"/>
    </row>
    <row r="11" spans="1:8" x14ac:dyDescent="0.15">
      <c r="G11" s="1"/>
    </row>
    <row r="12" spans="1:8" x14ac:dyDescent="0.15">
      <c r="G12" s="1"/>
    </row>
    <row r="13" spans="1:8" x14ac:dyDescent="0.15">
      <c r="G13" s="1"/>
    </row>
    <row r="14" spans="1:8" x14ac:dyDescent="0.15">
      <c r="G14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workbookViewId="0"/>
  </sheetViews>
  <sheetFormatPr defaultRowHeight="11.25" x14ac:dyDescent="0.15"/>
  <cols>
    <col min="1" max="1" width="10.125" bestFit="1" customWidth="1"/>
    <col min="2" max="2" width="16.125" bestFit="1" customWidth="1"/>
    <col min="3" max="3" width="21.375" bestFit="1" customWidth="1"/>
    <col min="4" max="4" width="36.875" bestFit="1" customWidth="1"/>
  </cols>
  <sheetData>
    <row r="1" spans="1:8" s="2" customFormat="1" ht="18" x14ac:dyDescent="0.25">
      <c r="A1" s="2" t="s">
        <v>3</v>
      </c>
    </row>
    <row r="3" spans="1:8" x14ac:dyDescent="0.15">
      <c r="A3" t="s">
        <v>88</v>
      </c>
    </row>
    <row r="5" spans="1:8" s="3" customFormat="1" ht="12.75" x14ac:dyDescent="0.2">
      <c r="A5" s="3" t="s">
        <v>5</v>
      </c>
      <c r="B5" s="3" t="s">
        <v>0</v>
      </c>
      <c r="C5" s="3" t="s">
        <v>1</v>
      </c>
      <c r="D5" s="3" t="s">
        <v>8</v>
      </c>
      <c r="E5" s="3" t="s">
        <v>6</v>
      </c>
      <c r="F5" s="3" t="s">
        <v>7</v>
      </c>
      <c r="G5" s="5" t="s">
        <v>2</v>
      </c>
    </row>
    <row r="7" spans="1:8" x14ac:dyDescent="0.15">
      <c r="A7" s="6">
        <v>41782</v>
      </c>
      <c r="B7" t="s">
        <v>89</v>
      </c>
      <c r="C7" t="s">
        <v>53</v>
      </c>
      <c r="D7" t="s">
        <v>90</v>
      </c>
      <c r="E7" t="s">
        <v>11</v>
      </c>
      <c r="F7" t="s">
        <v>36</v>
      </c>
      <c r="G7" s="1">
        <f>49.2*0.37</f>
        <v>18.204000000000001</v>
      </c>
    </row>
    <row r="8" spans="1:8" x14ac:dyDescent="0.15">
      <c r="A8" s="6">
        <v>41792</v>
      </c>
      <c r="C8" t="s">
        <v>53</v>
      </c>
      <c r="D8" t="s">
        <v>91</v>
      </c>
      <c r="E8" t="s">
        <v>11</v>
      </c>
      <c r="F8" t="s">
        <v>16</v>
      </c>
      <c r="G8" s="1">
        <f>21.6*0.37</f>
        <v>7.992</v>
      </c>
    </row>
    <row r="9" spans="1:8" x14ac:dyDescent="0.15">
      <c r="A9" s="6">
        <v>41794</v>
      </c>
      <c r="C9" t="s">
        <v>53</v>
      </c>
      <c r="D9" t="s">
        <v>92</v>
      </c>
      <c r="E9" t="s">
        <v>11</v>
      </c>
      <c r="F9" t="s">
        <v>93</v>
      </c>
      <c r="G9" s="1">
        <f>27.6*0.37</f>
        <v>10.212</v>
      </c>
    </row>
    <row r="10" spans="1:8" x14ac:dyDescent="0.15">
      <c r="A10" s="6">
        <v>41803</v>
      </c>
      <c r="C10" t="s">
        <v>53</v>
      </c>
      <c r="D10" t="s">
        <v>94</v>
      </c>
      <c r="E10" t="s">
        <v>11</v>
      </c>
      <c r="F10" t="s">
        <v>36</v>
      </c>
      <c r="G10" s="1">
        <f>48.6*0.37</f>
        <v>17.981999999999999</v>
      </c>
    </row>
    <row r="11" spans="1:8" x14ac:dyDescent="0.15">
      <c r="A11" s="6">
        <v>41830</v>
      </c>
      <c r="C11" t="s">
        <v>53</v>
      </c>
      <c r="D11" t="s">
        <v>95</v>
      </c>
      <c r="E11" t="s">
        <v>11</v>
      </c>
      <c r="F11" t="s">
        <v>36</v>
      </c>
      <c r="G11" s="1">
        <f>49.2*0.37</f>
        <v>18.204000000000001</v>
      </c>
      <c r="H11" s="1"/>
    </row>
    <row r="12" spans="1:8" x14ac:dyDescent="0.15">
      <c r="A12" s="6">
        <v>41879</v>
      </c>
      <c r="C12" t="s">
        <v>53</v>
      </c>
      <c r="D12" t="s">
        <v>96</v>
      </c>
      <c r="E12" t="s">
        <v>11</v>
      </c>
      <c r="F12" t="s">
        <v>97</v>
      </c>
      <c r="G12" s="1">
        <f>17.2*0.37</f>
        <v>6.3639999999999999</v>
      </c>
    </row>
    <row r="13" spans="1:8" x14ac:dyDescent="0.15">
      <c r="A13" s="6">
        <v>41880</v>
      </c>
      <c r="C13" t="s">
        <v>53</v>
      </c>
      <c r="D13" t="s">
        <v>98</v>
      </c>
      <c r="E13" t="s">
        <v>11</v>
      </c>
      <c r="F13" t="s">
        <v>36</v>
      </c>
      <c r="G13" s="1">
        <f>48.6*0.37</f>
        <v>17.981999999999999</v>
      </c>
    </row>
    <row r="14" spans="1:8" x14ac:dyDescent="0.15">
      <c r="A14" s="6">
        <v>41907</v>
      </c>
      <c r="C14" t="s">
        <v>53</v>
      </c>
      <c r="D14" t="s">
        <v>99</v>
      </c>
      <c r="E14" t="s">
        <v>11</v>
      </c>
      <c r="F14" t="s">
        <v>36</v>
      </c>
      <c r="G14" s="1">
        <f>44*0.37</f>
        <v>16.28</v>
      </c>
    </row>
    <row r="15" spans="1:8" x14ac:dyDescent="0.15">
      <c r="A15" s="6">
        <v>41907</v>
      </c>
      <c r="C15" t="s">
        <v>53</v>
      </c>
      <c r="D15" t="s">
        <v>100</v>
      </c>
      <c r="E15" t="s">
        <v>11</v>
      </c>
      <c r="F15" t="s">
        <v>16</v>
      </c>
      <c r="G15" s="1">
        <f>22.6*0.37</f>
        <v>8.3620000000000001</v>
      </c>
    </row>
    <row r="16" spans="1:8" x14ac:dyDescent="0.15">
      <c r="A16" s="6">
        <v>41908</v>
      </c>
      <c r="C16" t="s">
        <v>53</v>
      </c>
      <c r="D16" t="s">
        <v>101</v>
      </c>
      <c r="E16" t="s">
        <v>11</v>
      </c>
      <c r="F16" t="s">
        <v>78</v>
      </c>
      <c r="G16" s="1">
        <f>44.2*0.37</f>
        <v>16.353999999999999</v>
      </c>
    </row>
    <row r="17" spans="1:8" x14ac:dyDescent="0.15">
      <c r="A17" s="6">
        <v>41929</v>
      </c>
      <c r="C17" t="s">
        <v>53</v>
      </c>
      <c r="D17" t="s">
        <v>102</v>
      </c>
      <c r="E17" t="s">
        <v>11</v>
      </c>
      <c r="F17" t="s">
        <v>36</v>
      </c>
      <c r="G17" s="1">
        <f>49.2*0.37</f>
        <v>18.204000000000001</v>
      </c>
    </row>
    <row r="18" spans="1:8" x14ac:dyDescent="0.15">
      <c r="A18" s="6">
        <v>41947</v>
      </c>
      <c r="C18" t="s">
        <v>53</v>
      </c>
      <c r="D18" t="s">
        <v>103</v>
      </c>
      <c r="E18" t="s">
        <v>11</v>
      </c>
      <c r="F18" t="s">
        <v>36</v>
      </c>
      <c r="G18" s="1">
        <f>48.6*0.37</f>
        <v>17.981999999999999</v>
      </c>
    </row>
    <row r="19" spans="1:8" x14ac:dyDescent="0.15">
      <c r="A19" s="6">
        <v>41962</v>
      </c>
      <c r="C19" t="s">
        <v>53</v>
      </c>
      <c r="D19" t="s">
        <v>104</v>
      </c>
      <c r="E19" t="s">
        <v>11</v>
      </c>
      <c r="F19" t="s">
        <v>105</v>
      </c>
      <c r="G19" s="1">
        <f>121.2*0.37</f>
        <v>44.844000000000001</v>
      </c>
    </row>
    <row r="20" spans="1:8" x14ac:dyDescent="0.15">
      <c r="A20" s="6">
        <v>41971</v>
      </c>
      <c r="C20" t="s">
        <v>53</v>
      </c>
      <c r="D20" t="s">
        <v>106</v>
      </c>
      <c r="E20" t="s">
        <v>11</v>
      </c>
      <c r="F20" t="s">
        <v>36</v>
      </c>
      <c r="G20" s="1">
        <f>48.6*0.37</f>
        <v>17.981999999999999</v>
      </c>
      <c r="H20" s="1"/>
    </row>
    <row r="21" spans="1:8" x14ac:dyDescent="0.15">
      <c r="G21" s="1"/>
      <c r="H21" s="1">
        <f>SUM(G7:G20)</f>
        <v>236.94799999999998</v>
      </c>
    </row>
    <row r="22" spans="1:8" x14ac:dyDescent="0.15">
      <c r="G22" s="1"/>
    </row>
    <row r="23" spans="1:8" x14ac:dyDescent="0.15">
      <c r="G23" s="1"/>
    </row>
    <row r="24" spans="1:8" x14ac:dyDescent="0.15">
      <c r="G24" s="1"/>
    </row>
    <row r="25" spans="1:8" x14ac:dyDescent="0.15">
      <c r="G25" s="1"/>
    </row>
    <row r="26" spans="1:8" x14ac:dyDescent="0.15">
      <c r="G26" s="1"/>
    </row>
    <row r="27" spans="1:8" x14ac:dyDescent="0.15">
      <c r="G27" s="1"/>
    </row>
    <row r="28" spans="1:8" x14ac:dyDescent="0.15">
      <c r="G28" s="1"/>
    </row>
    <row r="29" spans="1:8" x14ac:dyDescent="0.15">
      <c r="G29" s="1"/>
    </row>
    <row r="30" spans="1:8" x14ac:dyDescent="0.15">
      <c r="G30" s="1"/>
    </row>
    <row r="31" spans="1:8" x14ac:dyDescent="0.15">
      <c r="G31" s="1"/>
    </row>
    <row r="32" spans="1:8" x14ac:dyDescent="0.15">
      <c r="G32" s="1"/>
    </row>
    <row r="33" spans="7:7" x14ac:dyDescent="0.15">
      <c r="G33" s="1"/>
    </row>
    <row r="34" spans="7:7" x14ac:dyDescent="0.15">
      <c r="G34" s="1"/>
    </row>
    <row r="35" spans="7:7" x14ac:dyDescent="0.15">
      <c r="G35" s="1"/>
    </row>
    <row r="36" spans="7:7" x14ac:dyDescent="0.15">
      <c r="G36" s="1"/>
    </row>
    <row r="37" spans="7:7" x14ac:dyDescent="0.15">
      <c r="G37" s="1"/>
    </row>
    <row r="38" spans="7:7" x14ac:dyDescent="0.15">
      <c r="G38" s="1"/>
    </row>
    <row r="39" spans="7:7" x14ac:dyDescent="0.15">
      <c r="G39" s="1"/>
    </row>
    <row r="40" spans="7:7" x14ac:dyDescent="0.15">
      <c r="G40" s="1"/>
    </row>
    <row r="41" spans="7:7" x14ac:dyDescent="0.15">
      <c r="G41" s="1"/>
    </row>
    <row r="42" spans="7:7" x14ac:dyDescent="0.15">
      <c r="G42" s="1"/>
    </row>
    <row r="43" spans="7:7" x14ac:dyDescent="0.15">
      <c r="G43" s="1"/>
    </row>
    <row r="44" spans="7:7" x14ac:dyDescent="0.15">
      <c r="G44" s="1"/>
    </row>
    <row r="45" spans="7:7" x14ac:dyDescent="0.15">
      <c r="G45" s="1"/>
    </row>
    <row r="46" spans="7:7" x14ac:dyDescent="0.15">
      <c r="G46" s="1"/>
    </row>
    <row r="47" spans="7:7" x14ac:dyDescent="0.15">
      <c r="G47" s="1"/>
    </row>
    <row r="48" spans="7:7" x14ac:dyDescent="0.15">
      <c r="G48" s="1"/>
    </row>
    <row r="49" spans="7:7" x14ac:dyDescent="0.15">
      <c r="G49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/>
  </sheetViews>
  <sheetFormatPr defaultRowHeight="11.25" x14ac:dyDescent="0.15"/>
  <cols>
    <col min="1" max="1" width="10.125" bestFit="1" customWidth="1"/>
    <col min="2" max="2" width="13.125" bestFit="1" customWidth="1"/>
    <col min="3" max="3" width="13.25" bestFit="1" customWidth="1"/>
    <col min="4" max="4" width="18" bestFit="1" customWidth="1"/>
  </cols>
  <sheetData>
    <row r="1" spans="1:8" s="2" customFormat="1" ht="18" x14ac:dyDescent="0.25">
      <c r="A1" s="2" t="s">
        <v>3</v>
      </c>
    </row>
    <row r="3" spans="1:8" x14ac:dyDescent="0.15">
      <c r="A3" t="s">
        <v>107</v>
      </c>
    </row>
    <row r="5" spans="1:8" s="3" customFormat="1" ht="12.75" x14ac:dyDescent="0.2">
      <c r="A5" s="3" t="s">
        <v>5</v>
      </c>
      <c r="B5" s="3" t="s">
        <v>0</v>
      </c>
      <c r="C5" s="3" t="s">
        <v>1</v>
      </c>
      <c r="D5" s="3" t="s">
        <v>8</v>
      </c>
      <c r="E5" s="3" t="s">
        <v>6</v>
      </c>
      <c r="F5" s="3" t="s">
        <v>7</v>
      </c>
      <c r="G5" s="5" t="s">
        <v>2</v>
      </c>
    </row>
    <row r="7" spans="1:8" x14ac:dyDescent="0.15">
      <c r="A7" s="6">
        <v>41943</v>
      </c>
      <c r="B7" t="s">
        <v>108</v>
      </c>
      <c r="C7" t="s">
        <v>109</v>
      </c>
      <c r="D7" t="s">
        <v>110</v>
      </c>
      <c r="E7" t="s">
        <v>11</v>
      </c>
      <c r="F7" t="s">
        <v>111</v>
      </c>
      <c r="G7" s="1">
        <v>248</v>
      </c>
    </row>
    <row r="8" spans="1:8" x14ac:dyDescent="0.15">
      <c r="H8" s="1">
        <f>G7</f>
        <v>248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2"/>
  <sheetViews>
    <sheetView workbookViewId="0">
      <selection activeCell="C56" sqref="C56"/>
    </sheetView>
  </sheetViews>
  <sheetFormatPr defaultRowHeight="11.25" x14ac:dyDescent="0.15"/>
  <cols>
    <col min="1" max="1" width="10.125" bestFit="1" customWidth="1"/>
    <col min="2" max="2" width="15.75" bestFit="1" customWidth="1"/>
    <col min="3" max="3" width="24.5" bestFit="1" customWidth="1"/>
    <col min="4" max="4" width="81" bestFit="1" customWidth="1"/>
    <col min="5" max="5" width="9.75" bestFit="1" customWidth="1"/>
    <col min="6" max="6" width="12.625" bestFit="1" customWidth="1"/>
    <col min="8" max="8" width="10" bestFit="1" customWidth="1"/>
  </cols>
  <sheetData>
    <row r="1" spans="1:7" s="2" customFormat="1" ht="18" x14ac:dyDescent="0.25">
      <c r="A1" s="2" t="s">
        <v>3</v>
      </c>
    </row>
    <row r="3" spans="1:7" x14ac:dyDescent="0.15">
      <c r="A3" t="s">
        <v>112</v>
      </c>
    </row>
    <row r="5" spans="1:7" s="3" customFormat="1" ht="12.75" x14ac:dyDescent="0.2">
      <c r="A5" s="3" t="s">
        <v>5</v>
      </c>
      <c r="B5" s="3" t="s">
        <v>0</v>
      </c>
      <c r="C5" s="3" t="s">
        <v>1</v>
      </c>
      <c r="D5" s="3" t="s">
        <v>8</v>
      </c>
      <c r="E5" s="3" t="s">
        <v>6</v>
      </c>
      <c r="F5" s="3" t="s">
        <v>7</v>
      </c>
      <c r="G5" s="5" t="s">
        <v>2</v>
      </c>
    </row>
    <row r="7" spans="1:7" x14ac:dyDescent="0.15">
      <c r="A7" s="6">
        <v>40286</v>
      </c>
      <c r="B7" t="s">
        <v>113</v>
      </c>
      <c r="C7" t="s">
        <v>53</v>
      </c>
      <c r="D7" t="s">
        <v>114</v>
      </c>
      <c r="E7" t="s">
        <v>11</v>
      </c>
      <c r="F7" t="s">
        <v>93</v>
      </c>
      <c r="G7" s="1">
        <f>30*0.37</f>
        <v>11.1</v>
      </c>
    </row>
    <row r="8" spans="1:7" x14ac:dyDescent="0.15">
      <c r="A8" s="6">
        <v>40289</v>
      </c>
      <c r="C8" t="s">
        <v>53</v>
      </c>
      <c r="D8" t="s">
        <v>115</v>
      </c>
      <c r="E8" t="s">
        <v>11</v>
      </c>
      <c r="F8" t="s">
        <v>11</v>
      </c>
      <c r="G8" s="1">
        <f>6*0.37</f>
        <v>2.2199999999999998</v>
      </c>
    </row>
    <row r="9" spans="1:7" x14ac:dyDescent="0.15">
      <c r="A9" s="6">
        <v>40297</v>
      </c>
      <c r="C9" t="s">
        <v>53</v>
      </c>
      <c r="D9" t="s">
        <v>116</v>
      </c>
      <c r="E9" t="s">
        <v>11</v>
      </c>
      <c r="F9" t="s">
        <v>16</v>
      </c>
      <c r="G9" s="1">
        <f>22*0.37</f>
        <v>8.14</v>
      </c>
    </row>
    <row r="10" spans="1:7" x14ac:dyDescent="0.15">
      <c r="A10" s="6">
        <v>40333</v>
      </c>
      <c r="C10" t="s">
        <v>53</v>
      </c>
      <c r="D10" t="s">
        <v>114</v>
      </c>
      <c r="E10" t="s">
        <v>11</v>
      </c>
      <c r="F10" t="s">
        <v>117</v>
      </c>
      <c r="G10" s="1">
        <f>195*0.37</f>
        <v>72.150000000000006</v>
      </c>
    </row>
    <row r="11" spans="1:7" x14ac:dyDescent="0.15">
      <c r="A11" s="6">
        <v>40356</v>
      </c>
      <c r="C11" t="s">
        <v>53</v>
      </c>
      <c r="D11" t="s">
        <v>118</v>
      </c>
      <c r="E11" t="s">
        <v>11</v>
      </c>
      <c r="F11" t="s">
        <v>119</v>
      </c>
      <c r="G11" s="1">
        <f>35*0.37</f>
        <v>12.95</v>
      </c>
    </row>
    <row r="12" spans="1:7" x14ac:dyDescent="0.15">
      <c r="A12" s="6">
        <v>40398</v>
      </c>
      <c r="C12" t="s">
        <v>53</v>
      </c>
      <c r="D12" t="s">
        <v>120</v>
      </c>
      <c r="E12" t="s">
        <v>11</v>
      </c>
      <c r="F12" t="s">
        <v>121</v>
      </c>
      <c r="G12" s="1">
        <f>83*0.37</f>
        <v>30.71</v>
      </c>
    </row>
    <row r="13" spans="1:7" x14ac:dyDescent="0.15">
      <c r="A13" s="6">
        <v>40403</v>
      </c>
      <c r="C13" t="s">
        <v>53</v>
      </c>
      <c r="D13" t="s">
        <v>120</v>
      </c>
      <c r="E13" t="s">
        <v>11</v>
      </c>
      <c r="F13" t="s">
        <v>121</v>
      </c>
      <c r="G13" s="1">
        <f>83*0.37</f>
        <v>30.71</v>
      </c>
    </row>
    <row r="14" spans="1:7" x14ac:dyDescent="0.15">
      <c r="A14" s="6">
        <v>40451</v>
      </c>
      <c r="C14" t="s">
        <v>126</v>
      </c>
      <c r="D14" t="s">
        <v>127</v>
      </c>
      <c r="G14" s="1">
        <v>47.4</v>
      </c>
    </row>
    <row r="15" spans="1:7" x14ac:dyDescent="0.15">
      <c r="A15" s="6">
        <v>40451</v>
      </c>
      <c r="C15" t="s">
        <v>128</v>
      </c>
      <c r="D15" t="s">
        <v>129</v>
      </c>
      <c r="G15" s="1">
        <v>12.94</v>
      </c>
    </row>
    <row r="16" spans="1:7" x14ac:dyDescent="0.15">
      <c r="A16" s="6">
        <v>40486</v>
      </c>
      <c r="C16" t="s">
        <v>53</v>
      </c>
      <c r="D16" t="s">
        <v>122</v>
      </c>
      <c r="E16" t="s">
        <v>11</v>
      </c>
      <c r="F16" t="s">
        <v>78</v>
      </c>
      <c r="G16" s="1">
        <f>36*0.37</f>
        <v>13.32</v>
      </c>
    </row>
    <row r="17" spans="1:8" x14ac:dyDescent="0.15">
      <c r="A17" s="6">
        <v>40487</v>
      </c>
      <c r="C17" t="s">
        <v>53</v>
      </c>
      <c r="D17" t="s">
        <v>122</v>
      </c>
      <c r="E17" t="s">
        <v>78</v>
      </c>
      <c r="F17" t="s">
        <v>11</v>
      </c>
      <c r="G17" s="1">
        <f>36*0.37</f>
        <v>13.32</v>
      </c>
    </row>
    <row r="18" spans="1:8" x14ac:dyDescent="0.15">
      <c r="A18" s="6">
        <v>40507</v>
      </c>
      <c r="C18" t="s">
        <v>53</v>
      </c>
      <c r="D18" t="s">
        <v>123</v>
      </c>
      <c r="E18" t="s">
        <v>11</v>
      </c>
      <c r="F18" t="s">
        <v>124</v>
      </c>
      <c r="G18" s="1">
        <f>86*0.37</f>
        <v>31.82</v>
      </c>
    </row>
    <row r="19" spans="1:8" x14ac:dyDescent="0.15">
      <c r="A19" s="6">
        <v>40525</v>
      </c>
      <c r="C19" t="s">
        <v>53</v>
      </c>
      <c r="D19" t="s">
        <v>125</v>
      </c>
      <c r="E19" t="s">
        <v>11</v>
      </c>
      <c r="F19" t="s">
        <v>36</v>
      </c>
      <c r="G19" s="1">
        <f>60*0.37</f>
        <v>22.2</v>
      </c>
      <c r="H19" s="1"/>
    </row>
    <row r="20" spans="1:8" x14ac:dyDescent="0.15">
      <c r="A20" s="6">
        <v>40596</v>
      </c>
      <c r="C20" t="s">
        <v>53</v>
      </c>
      <c r="D20" t="s">
        <v>118</v>
      </c>
      <c r="E20" t="s">
        <v>11</v>
      </c>
      <c r="F20" t="s">
        <v>36</v>
      </c>
      <c r="G20" s="1">
        <f>50*0.37</f>
        <v>18.5</v>
      </c>
    </row>
    <row r="21" spans="1:8" x14ac:dyDescent="0.15">
      <c r="A21" s="6">
        <v>40597</v>
      </c>
      <c r="C21" t="s">
        <v>53</v>
      </c>
      <c r="D21" t="s">
        <v>118</v>
      </c>
      <c r="E21" t="s">
        <v>11</v>
      </c>
      <c r="F21" t="s">
        <v>14</v>
      </c>
      <c r="G21" s="1">
        <f>16*0.37</f>
        <v>5.92</v>
      </c>
    </row>
    <row r="22" spans="1:8" x14ac:dyDescent="0.15">
      <c r="A22" s="6">
        <v>40598</v>
      </c>
      <c r="C22" t="s">
        <v>53</v>
      </c>
      <c r="D22" t="s">
        <v>125</v>
      </c>
      <c r="E22" t="s">
        <v>11</v>
      </c>
      <c r="F22" t="s">
        <v>130</v>
      </c>
      <c r="G22" s="1">
        <f>18*0.37</f>
        <v>6.66</v>
      </c>
    </row>
    <row r="23" spans="1:8" x14ac:dyDescent="0.15">
      <c r="A23" s="6">
        <v>40624</v>
      </c>
      <c r="C23" t="s">
        <v>53</v>
      </c>
      <c r="D23" t="s">
        <v>125</v>
      </c>
      <c r="E23" t="s">
        <v>11</v>
      </c>
      <c r="F23" t="s">
        <v>78</v>
      </c>
      <c r="G23" s="1">
        <f>40*0.37</f>
        <v>14.8</v>
      </c>
    </row>
    <row r="24" spans="1:8" x14ac:dyDescent="0.15">
      <c r="A24" s="6">
        <v>40630</v>
      </c>
      <c r="C24" t="s">
        <v>53</v>
      </c>
      <c r="D24" t="s">
        <v>125</v>
      </c>
      <c r="E24" t="s">
        <v>11</v>
      </c>
      <c r="F24" t="s">
        <v>131</v>
      </c>
      <c r="G24" s="1">
        <f>120*0.37</f>
        <v>44.4</v>
      </c>
    </row>
    <row r="25" spans="1:8" x14ac:dyDescent="0.15">
      <c r="A25" s="6">
        <v>40646</v>
      </c>
      <c r="C25" t="s">
        <v>53</v>
      </c>
      <c r="D25" t="s">
        <v>125</v>
      </c>
      <c r="E25" t="s">
        <v>11</v>
      </c>
      <c r="F25" t="s">
        <v>36</v>
      </c>
      <c r="G25" s="1">
        <f>50*0.37</f>
        <v>18.5</v>
      </c>
    </row>
    <row r="26" spans="1:8" x14ac:dyDescent="0.15">
      <c r="A26" s="6">
        <v>40649</v>
      </c>
      <c r="C26" t="s">
        <v>53</v>
      </c>
      <c r="D26" t="s">
        <v>132</v>
      </c>
      <c r="E26" t="s">
        <v>11</v>
      </c>
      <c r="F26" t="s">
        <v>16</v>
      </c>
      <c r="G26" s="1">
        <f>18*0.37</f>
        <v>6.66</v>
      </c>
    </row>
    <row r="27" spans="1:8" x14ac:dyDescent="0.15">
      <c r="A27" s="6">
        <v>40662</v>
      </c>
      <c r="C27" t="s">
        <v>53</v>
      </c>
      <c r="D27" t="s">
        <v>133</v>
      </c>
      <c r="E27" t="s">
        <v>11</v>
      </c>
      <c r="F27" t="s">
        <v>14</v>
      </c>
      <c r="G27" s="1">
        <f>16*0.37</f>
        <v>5.92</v>
      </c>
    </row>
    <row r="28" spans="1:8" x14ac:dyDescent="0.15">
      <c r="A28" s="6">
        <v>40667</v>
      </c>
      <c r="C28" t="s">
        <v>53</v>
      </c>
      <c r="D28" t="s">
        <v>118</v>
      </c>
      <c r="E28" t="s">
        <v>11</v>
      </c>
      <c r="F28" t="s">
        <v>134</v>
      </c>
      <c r="G28" s="1">
        <f>344*0.37</f>
        <v>127.28</v>
      </c>
    </row>
    <row r="29" spans="1:8" x14ac:dyDescent="0.15">
      <c r="A29" s="6">
        <v>40688</v>
      </c>
      <c r="C29" t="s">
        <v>53</v>
      </c>
      <c r="D29" t="s">
        <v>118</v>
      </c>
      <c r="E29" t="s">
        <v>11</v>
      </c>
      <c r="F29" t="s">
        <v>78</v>
      </c>
      <c r="G29" s="1">
        <f>40*0.37</f>
        <v>14.8</v>
      </c>
    </row>
    <row r="30" spans="1:8" x14ac:dyDescent="0.15">
      <c r="A30" s="6">
        <v>40690</v>
      </c>
      <c r="C30" t="s">
        <v>53</v>
      </c>
      <c r="D30" t="s">
        <v>118</v>
      </c>
      <c r="E30" t="s">
        <v>11</v>
      </c>
      <c r="F30" t="s">
        <v>135</v>
      </c>
      <c r="G30" s="1">
        <f>220*0.37</f>
        <v>81.400000000000006</v>
      </c>
    </row>
    <row r="31" spans="1:8" x14ac:dyDescent="0.15">
      <c r="A31" s="6">
        <v>40723</v>
      </c>
      <c r="C31" t="s">
        <v>53</v>
      </c>
      <c r="D31" t="s">
        <v>136</v>
      </c>
      <c r="E31" t="s">
        <v>11</v>
      </c>
      <c r="F31" t="s">
        <v>137</v>
      </c>
      <c r="G31" s="1">
        <f>45*0.37</f>
        <v>16.649999999999999</v>
      </c>
    </row>
    <row r="32" spans="1:8" x14ac:dyDescent="0.15">
      <c r="A32" s="6">
        <v>40726</v>
      </c>
      <c r="C32" t="s">
        <v>53</v>
      </c>
      <c r="D32" t="s">
        <v>138</v>
      </c>
      <c r="E32" t="s">
        <v>11</v>
      </c>
      <c r="F32" t="s">
        <v>16</v>
      </c>
      <c r="G32" s="1">
        <f>23*0.37</f>
        <v>8.51</v>
      </c>
    </row>
    <row r="33" spans="1:8" x14ac:dyDescent="0.15">
      <c r="A33" s="6">
        <v>40727</v>
      </c>
      <c r="C33" t="s">
        <v>53</v>
      </c>
      <c r="D33" t="s">
        <v>139</v>
      </c>
      <c r="E33" t="s">
        <v>11</v>
      </c>
      <c r="F33" t="s">
        <v>11</v>
      </c>
      <c r="G33" s="1">
        <f>16*0.37</f>
        <v>5.92</v>
      </c>
    </row>
    <row r="34" spans="1:8" x14ac:dyDescent="0.15">
      <c r="A34" s="6">
        <v>40728</v>
      </c>
      <c r="C34" t="s">
        <v>53</v>
      </c>
      <c r="D34" t="s">
        <v>118</v>
      </c>
      <c r="E34" t="s">
        <v>11</v>
      </c>
      <c r="F34" t="s">
        <v>124</v>
      </c>
      <c r="G34" s="1">
        <f>80*0.37</f>
        <v>29.6</v>
      </c>
    </row>
    <row r="35" spans="1:8" x14ac:dyDescent="0.15">
      <c r="A35" s="6">
        <v>40732</v>
      </c>
      <c r="C35" t="s">
        <v>53</v>
      </c>
      <c r="D35" t="s">
        <v>118</v>
      </c>
      <c r="E35" t="s">
        <v>11</v>
      </c>
      <c r="F35" t="s">
        <v>78</v>
      </c>
      <c r="G35" s="1">
        <f>40*0.37</f>
        <v>14.8</v>
      </c>
    </row>
    <row r="36" spans="1:8" x14ac:dyDescent="0.15">
      <c r="A36" s="6">
        <v>40772</v>
      </c>
      <c r="C36" t="s">
        <v>53</v>
      </c>
      <c r="D36" t="s">
        <v>118</v>
      </c>
      <c r="E36" t="s">
        <v>11</v>
      </c>
      <c r="F36" t="s">
        <v>78</v>
      </c>
      <c r="G36" s="1">
        <f>40*0.37</f>
        <v>14.8</v>
      </c>
    </row>
    <row r="37" spans="1:8" x14ac:dyDescent="0.15">
      <c r="A37" s="6">
        <v>40787</v>
      </c>
      <c r="C37" t="s">
        <v>53</v>
      </c>
      <c r="D37" t="s">
        <v>125</v>
      </c>
      <c r="E37" t="s">
        <v>11</v>
      </c>
      <c r="F37" t="s">
        <v>36</v>
      </c>
      <c r="G37" s="1">
        <f>50*0.37</f>
        <v>18.5</v>
      </c>
    </row>
    <row r="38" spans="1:8" x14ac:dyDescent="0.15">
      <c r="A38" s="6">
        <v>40801</v>
      </c>
      <c r="C38" t="s">
        <v>53</v>
      </c>
      <c r="D38" t="s">
        <v>140</v>
      </c>
      <c r="E38" t="s">
        <v>11</v>
      </c>
      <c r="F38" t="s">
        <v>11</v>
      </c>
      <c r="G38" s="1">
        <f>5*0.37</f>
        <v>1.85</v>
      </c>
    </row>
    <row r="39" spans="1:8" x14ac:dyDescent="0.15">
      <c r="A39" s="6">
        <v>40802</v>
      </c>
      <c r="C39" t="s">
        <v>53</v>
      </c>
      <c r="D39" t="s">
        <v>141</v>
      </c>
      <c r="E39" t="s">
        <v>11</v>
      </c>
      <c r="F39" t="s">
        <v>11</v>
      </c>
      <c r="G39" s="1">
        <f>5*0.37</f>
        <v>1.85</v>
      </c>
    </row>
    <row r="40" spans="1:8" x14ac:dyDescent="0.15">
      <c r="A40" s="6">
        <v>40803</v>
      </c>
      <c r="C40" t="s">
        <v>53</v>
      </c>
      <c r="D40" t="s">
        <v>142</v>
      </c>
      <c r="E40" t="s">
        <v>11</v>
      </c>
      <c r="F40" t="s">
        <v>11</v>
      </c>
      <c r="G40" s="1">
        <f>5*0.37</f>
        <v>1.85</v>
      </c>
    </row>
    <row r="41" spans="1:8" x14ac:dyDescent="0.15">
      <c r="A41" s="6">
        <v>40805</v>
      </c>
      <c r="C41" t="s">
        <v>53</v>
      </c>
      <c r="D41" t="s">
        <v>118</v>
      </c>
      <c r="E41" t="s">
        <v>11</v>
      </c>
      <c r="F41" t="s">
        <v>36</v>
      </c>
      <c r="G41" s="1">
        <f>50*0.37</f>
        <v>18.5</v>
      </c>
    </row>
    <row r="42" spans="1:8" x14ac:dyDescent="0.15">
      <c r="A42" s="6">
        <v>40797</v>
      </c>
      <c r="C42" t="s">
        <v>53</v>
      </c>
      <c r="D42" t="s">
        <v>143</v>
      </c>
      <c r="E42" t="s">
        <v>11</v>
      </c>
      <c r="F42" t="s">
        <v>14</v>
      </c>
      <c r="G42" s="1">
        <f>22*0.37</f>
        <v>8.14</v>
      </c>
    </row>
    <row r="43" spans="1:8" x14ac:dyDescent="0.15">
      <c r="A43" s="6">
        <v>40809</v>
      </c>
      <c r="C43" t="s">
        <v>53</v>
      </c>
      <c r="D43" t="s">
        <v>144</v>
      </c>
      <c r="E43" t="s">
        <v>11</v>
      </c>
      <c r="F43" t="s">
        <v>16</v>
      </c>
      <c r="G43" s="1">
        <f>18*0.37</f>
        <v>6.66</v>
      </c>
    </row>
    <row r="44" spans="1:8" x14ac:dyDescent="0.15">
      <c r="A44" s="6">
        <v>40829</v>
      </c>
      <c r="C44" t="s">
        <v>53</v>
      </c>
      <c r="D44" t="s">
        <v>118</v>
      </c>
      <c r="E44" t="s">
        <v>11</v>
      </c>
      <c r="F44" t="s">
        <v>36</v>
      </c>
      <c r="G44" s="1">
        <f>50*0.37</f>
        <v>18.5</v>
      </c>
    </row>
    <row r="45" spans="1:8" x14ac:dyDescent="0.15">
      <c r="A45" s="6">
        <v>40884</v>
      </c>
      <c r="C45" t="s">
        <v>53</v>
      </c>
      <c r="D45" t="s">
        <v>140</v>
      </c>
      <c r="E45" t="s">
        <v>11</v>
      </c>
      <c r="F45" t="s">
        <v>11</v>
      </c>
      <c r="G45" s="1">
        <f>5*0.37</f>
        <v>1.85</v>
      </c>
    </row>
    <row r="46" spans="1:8" x14ac:dyDescent="0.15">
      <c r="A46" s="6">
        <v>40885</v>
      </c>
      <c r="C46" t="s">
        <v>53</v>
      </c>
      <c r="D46" t="s">
        <v>140</v>
      </c>
      <c r="E46" t="s">
        <v>11</v>
      </c>
      <c r="F46" t="s">
        <v>11</v>
      </c>
      <c r="G46" s="1">
        <f>5*0.37</f>
        <v>1.85</v>
      </c>
    </row>
    <row r="47" spans="1:8" x14ac:dyDescent="0.15">
      <c r="A47" s="6">
        <v>40886</v>
      </c>
      <c r="C47" t="s">
        <v>53</v>
      </c>
      <c r="D47" t="s">
        <v>118</v>
      </c>
      <c r="E47" t="s">
        <v>11</v>
      </c>
      <c r="F47" t="s">
        <v>78</v>
      </c>
      <c r="G47" s="1">
        <f>40*0.37</f>
        <v>14.8</v>
      </c>
      <c r="H47" s="1"/>
    </row>
    <row r="48" spans="1:8" x14ac:dyDescent="0.15">
      <c r="A48" s="6">
        <v>40919</v>
      </c>
      <c r="C48" t="s">
        <v>53</v>
      </c>
      <c r="D48" t="s">
        <v>145</v>
      </c>
      <c r="E48" t="s">
        <v>11</v>
      </c>
      <c r="F48" t="s">
        <v>36</v>
      </c>
      <c r="G48" s="1">
        <f>46*0.37</f>
        <v>17.02</v>
      </c>
    </row>
    <row r="49" spans="1:7" x14ac:dyDescent="0.15">
      <c r="A49" s="6">
        <v>40919</v>
      </c>
      <c r="C49" t="s">
        <v>53</v>
      </c>
      <c r="D49" t="s">
        <v>146</v>
      </c>
      <c r="E49" t="s">
        <v>11</v>
      </c>
      <c r="F49" t="s">
        <v>16</v>
      </c>
      <c r="G49" s="1">
        <f>42*0.37</f>
        <v>15.54</v>
      </c>
    </row>
    <row r="50" spans="1:7" x14ac:dyDescent="0.15">
      <c r="A50" s="6">
        <v>40928</v>
      </c>
      <c r="C50" t="s">
        <v>53</v>
      </c>
      <c r="D50" t="s">
        <v>147</v>
      </c>
      <c r="E50" t="s">
        <v>11</v>
      </c>
      <c r="F50" t="s">
        <v>148</v>
      </c>
      <c r="G50" s="1">
        <f>177*0.37</f>
        <v>65.489999999999995</v>
      </c>
    </row>
    <row r="51" spans="1:7" x14ac:dyDescent="0.15">
      <c r="A51" s="6">
        <v>40930</v>
      </c>
      <c r="C51" t="s">
        <v>53</v>
      </c>
      <c r="D51" t="s">
        <v>149</v>
      </c>
      <c r="E51" t="s">
        <v>11</v>
      </c>
      <c r="F51" t="s">
        <v>14</v>
      </c>
      <c r="G51" s="1">
        <f>18*0.37</f>
        <v>6.66</v>
      </c>
    </row>
    <row r="52" spans="1:7" x14ac:dyDescent="0.15">
      <c r="A52" s="6">
        <v>40933</v>
      </c>
      <c r="C52" t="s">
        <v>53</v>
      </c>
      <c r="D52" t="s">
        <v>150</v>
      </c>
      <c r="E52" t="s">
        <v>11</v>
      </c>
      <c r="F52" t="s">
        <v>50</v>
      </c>
      <c r="G52" s="1">
        <f>180*0.37</f>
        <v>66.599999999999994</v>
      </c>
    </row>
    <row r="53" spans="1:7" x14ac:dyDescent="0.15">
      <c r="A53" s="6">
        <v>40934</v>
      </c>
      <c r="C53" t="s">
        <v>53</v>
      </c>
      <c r="D53" t="s">
        <v>151</v>
      </c>
      <c r="E53" t="s">
        <v>11</v>
      </c>
      <c r="F53" t="s">
        <v>16</v>
      </c>
      <c r="G53" s="1">
        <f>16*0.37</f>
        <v>5.92</v>
      </c>
    </row>
    <row r="54" spans="1:7" x14ac:dyDescent="0.15">
      <c r="A54" s="6">
        <v>40935</v>
      </c>
      <c r="C54" t="s">
        <v>53</v>
      </c>
      <c r="D54" t="s">
        <v>152</v>
      </c>
      <c r="E54" t="s">
        <v>11</v>
      </c>
      <c r="F54" t="s">
        <v>36</v>
      </c>
      <c r="G54" s="1">
        <f>50*0.37</f>
        <v>18.5</v>
      </c>
    </row>
    <row r="55" spans="1:7" x14ac:dyDescent="0.15">
      <c r="A55" s="6">
        <v>40937</v>
      </c>
      <c r="C55" t="s">
        <v>53</v>
      </c>
      <c r="D55" t="s">
        <v>153</v>
      </c>
      <c r="E55" t="s">
        <v>11</v>
      </c>
      <c r="F55" t="s">
        <v>97</v>
      </c>
      <c r="G55" s="1">
        <f>30*0.37</f>
        <v>11.1</v>
      </c>
    </row>
    <row r="56" spans="1:7" x14ac:dyDescent="0.15">
      <c r="A56" s="6">
        <v>40949</v>
      </c>
      <c r="C56" t="s">
        <v>53</v>
      </c>
      <c r="D56" t="s">
        <v>154</v>
      </c>
      <c r="E56" t="s">
        <v>11</v>
      </c>
      <c r="F56" t="s">
        <v>155</v>
      </c>
      <c r="G56" s="1">
        <f>275*0.37</f>
        <v>101.75</v>
      </c>
    </row>
    <row r="57" spans="1:7" x14ac:dyDescent="0.15">
      <c r="A57" s="6">
        <v>40955</v>
      </c>
      <c r="C57" t="s">
        <v>83</v>
      </c>
      <c r="D57" t="s">
        <v>163</v>
      </c>
      <c r="E57" t="s">
        <v>11</v>
      </c>
      <c r="F57" t="s">
        <v>72</v>
      </c>
      <c r="G57" s="1">
        <v>12.9</v>
      </c>
    </row>
    <row r="58" spans="1:7" x14ac:dyDescent="0.15">
      <c r="A58" s="6">
        <v>40975</v>
      </c>
      <c r="C58" t="s">
        <v>53</v>
      </c>
      <c r="D58" t="s">
        <v>118</v>
      </c>
      <c r="E58" t="s">
        <v>11</v>
      </c>
      <c r="F58" t="s">
        <v>36</v>
      </c>
      <c r="G58" s="1">
        <f>48*0.37</f>
        <v>17.759999999999998</v>
      </c>
    </row>
    <row r="59" spans="1:7" x14ac:dyDescent="0.15">
      <c r="A59" s="6">
        <v>40983</v>
      </c>
      <c r="C59" t="s">
        <v>53</v>
      </c>
      <c r="D59" t="s">
        <v>156</v>
      </c>
      <c r="E59" t="s">
        <v>11</v>
      </c>
      <c r="F59" t="s">
        <v>36</v>
      </c>
      <c r="G59" s="1">
        <f>48*0.37</f>
        <v>17.759999999999998</v>
      </c>
    </row>
    <row r="60" spans="1:7" x14ac:dyDescent="0.15">
      <c r="A60" s="6">
        <v>40989</v>
      </c>
      <c r="C60" t="s">
        <v>53</v>
      </c>
      <c r="D60" t="s">
        <v>157</v>
      </c>
      <c r="E60" t="s">
        <v>11</v>
      </c>
      <c r="F60" t="s">
        <v>158</v>
      </c>
      <c r="G60" s="1">
        <f>260*0.37</f>
        <v>96.2</v>
      </c>
    </row>
    <row r="61" spans="1:7" x14ac:dyDescent="0.15">
      <c r="A61" s="6">
        <v>40991</v>
      </c>
      <c r="C61" t="s">
        <v>53</v>
      </c>
      <c r="D61" t="s">
        <v>118</v>
      </c>
      <c r="E61" t="s">
        <v>11</v>
      </c>
      <c r="F61" t="s">
        <v>16</v>
      </c>
      <c r="G61" s="1">
        <f>20*0.37</f>
        <v>7.4</v>
      </c>
    </row>
    <row r="62" spans="1:7" x14ac:dyDescent="0.15">
      <c r="A62" s="6">
        <v>41014</v>
      </c>
      <c r="C62" t="s">
        <v>53</v>
      </c>
      <c r="D62" t="s">
        <v>159</v>
      </c>
      <c r="E62" t="s">
        <v>11</v>
      </c>
      <c r="F62" t="s">
        <v>93</v>
      </c>
      <c r="G62" s="1">
        <f>34*0.37</f>
        <v>12.58</v>
      </c>
    </row>
    <row r="63" spans="1:7" x14ac:dyDescent="0.15">
      <c r="A63" s="6">
        <v>41019</v>
      </c>
      <c r="C63" t="s">
        <v>53</v>
      </c>
      <c r="D63" t="s">
        <v>138</v>
      </c>
      <c r="E63" t="s">
        <v>11</v>
      </c>
      <c r="F63" t="s">
        <v>14</v>
      </c>
      <c r="G63" s="1">
        <f>18*0.37</f>
        <v>6.66</v>
      </c>
    </row>
    <row r="64" spans="1:7" x14ac:dyDescent="0.15">
      <c r="A64" s="6">
        <v>41027</v>
      </c>
      <c r="C64" t="s">
        <v>53</v>
      </c>
      <c r="D64" t="s">
        <v>118</v>
      </c>
      <c r="E64" t="s">
        <v>11</v>
      </c>
      <c r="F64" t="s">
        <v>160</v>
      </c>
      <c r="G64" s="1">
        <f>265*0.37</f>
        <v>98.05</v>
      </c>
    </row>
    <row r="65" spans="1:8" x14ac:dyDescent="0.15">
      <c r="A65" s="6">
        <v>41136</v>
      </c>
      <c r="C65" t="s">
        <v>53</v>
      </c>
      <c r="D65" t="s">
        <v>118</v>
      </c>
      <c r="E65" t="s">
        <v>11</v>
      </c>
      <c r="F65" t="s">
        <v>36</v>
      </c>
      <c r="G65" s="1">
        <f>46*0.37</f>
        <v>17.02</v>
      </c>
    </row>
    <row r="66" spans="1:8" x14ac:dyDescent="0.15">
      <c r="A66" s="6">
        <v>41137</v>
      </c>
      <c r="C66" t="s">
        <v>53</v>
      </c>
      <c r="D66" t="s">
        <v>118</v>
      </c>
      <c r="E66" t="s">
        <v>11</v>
      </c>
      <c r="F66" t="s">
        <v>36</v>
      </c>
      <c r="G66" s="1">
        <f>46*0.37</f>
        <v>17.02</v>
      </c>
    </row>
    <row r="67" spans="1:8" x14ac:dyDescent="0.15">
      <c r="A67" s="6">
        <v>41141</v>
      </c>
      <c r="C67" t="s">
        <v>53</v>
      </c>
      <c r="D67" t="s">
        <v>161</v>
      </c>
      <c r="E67" t="s">
        <v>11</v>
      </c>
      <c r="F67" t="s">
        <v>162</v>
      </c>
      <c r="G67" s="1">
        <f>30*0.37</f>
        <v>11.1</v>
      </c>
      <c r="H67" s="1"/>
    </row>
    <row r="68" spans="1:8" x14ac:dyDescent="0.15">
      <c r="A68" s="6">
        <v>41166</v>
      </c>
      <c r="C68" t="s">
        <v>126</v>
      </c>
      <c r="D68" t="s">
        <v>178</v>
      </c>
      <c r="E68" t="s">
        <v>87</v>
      </c>
      <c r="F68" t="s">
        <v>87</v>
      </c>
      <c r="G68" s="1">
        <v>26.25</v>
      </c>
      <c r="H68" s="1"/>
    </row>
    <row r="69" spans="1:8" x14ac:dyDescent="0.15">
      <c r="A69" s="6">
        <v>41173</v>
      </c>
      <c r="C69" t="s">
        <v>53</v>
      </c>
      <c r="D69" t="s">
        <v>164</v>
      </c>
      <c r="E69" t="s">
        <v>11</v>
      </c>
      <c r="F69" t="s">
        <v>78</v>
      </c>
      <c r="G69" s="1">
        <f>56*0.37</f>
        <v>20.72</v>
      </c>
    </row>
    <row r="70" spans="1:8" x14ac:dyDescent="0.15">
      <c r="A70" s="6">
        <v>41179</v>
      </c>
      <c r="C70" t="s">
        <v>53</v>
      </c>
      <c r="D70" t="s">
        <v>165</v>
      </c>
      <c r="E70" t="s">
        <v>11</v>
      </c>
      <c r="F70" t="s">
        <v>166</v>
      </c>
      <c r="G70" s="1">
        <f>410*0.37</f>
        <v>151.69999999999999</v>
      </c>
    </row>
    <row r="71" spans="1:8" x14ac:dyDescent="0.15">
      <c r="A71" s="6">
        <v>41185</v>
      </c>
      <c r="C71" t="s">
        <v>53</v>
      </c>
      <c r="D71" t="s">
        <v>167</v>
      </c>
      <c r="E71" t="s">
        <v>11</v>
      </c>
      <c r="F71" t="s">
        <v>148</v>
      </c>
      <c r="G71" s="1">
        <f>180*0.37</f>
        <v>66.599999999999994</v>
      </c>
    </row>
    <row r="72" spans="1:8" x14ac:dyDescent="0.15">
      <c r="A72" s="6">
        <v>41209</v>
      </c>
      <c r="C72" t="s">
        <v>53</v>
      </c>
      <c r="D72" t="s">
        <v>168</v>
      </c>
      <c r="E72" t="s">
        <v>11</v>
      </c>
      <c r="F72" t="s">
        <v>14</v>
      </c>
      <c r="G72" s="1">
        <f>18*0.37</f>
        <v>6.66</v>
      </c>
    </row>
    <row r="73" spans="1:8" x14ac:dyDescent="0.15">
      <c r="A73" s="6">
        <v>41208</v>
      </c>
      <c r="C73" t="s">
        <v>53</v>
      </c>
      <c r="D73" t="s">
        <v>169</v>
      </c>
      <c r="E73" t="s">
        <v>11</v>
      </c>
      <c r="F73" t="s">
        <v>14</v>
      </c>
      <c r="G73" s="1">
        <f>60*0.37</f>
        <v>22.2</v>
      </c>
    </row>
    <row r="74" spans="1:8" x14ac:dyDescent="0.15">
      <c r="A74" s="6">
        <v>41228</v>
      </c>
      <c r="C74" t="s">
        <v>53</v>
      </c>
      <c r="D74" t="s">
        <v>170</v>
      </c>
      <c r="E74" t="s">
        <v>11</v>
      </c>
      <c r="F74" t="s">
        <v>171</v>
      </c>
      <c r="G74" s="1">
        <f>400*0.37</f>
        <v>148</v>
      </c>
    </row>
    <row r="75" spans="1:8" x14ac:dyDescent="0.15">
      <c r="A75" s="6">
        <v>41229</v>
      </c>
      <c r="C75" t="s">
        <v>53</v>
      </c>
      <c r="D75" t="s">
        <v>172</v>
      </c>
      <c r="E75" t="s">
        <v>11</v>
      </c>
      <c r="F75" t="s">
        <v>36</v>
      </c>
      <c r="G75" s="1">
        <f>50*0.37</f>
        <v>18.5</v>
      </c>
    </row>
    <row r="76" spans="1:8" x14ac:dyDescent="0.15">
      <c r="A76" s="6">
        <v>41230</v>
      </c>
      <c r="C76" t="s">
        <v>53</v>
      </c>
      <c r="D76" t="s">
        <v>173</v>
      </c>
      <c r="E76" t="s">
        <v>11</v>
      </c>
      <c r="F76" t="s">
        <v>14</v>
      </c>
      <c r="G76" s="1">
        <f>18*0.37</f>
        <v>6.66</v>
      </c>
    </row>
    <row r="77" spans="1:8" x14ac:dyDescent="0.15">
      <c r="A77" s="6">
        <v>41231</v>
      </c>
      <c r="C77" t="s">
        <v>53</v>
      </c>
      <c r="D77" t="s">
        <v>174</v>
      </c>
      <c r="E77" t="s">
        <v>11</v>
      </c>
      <c r="F77" t="s">
        <v>11</v>
      </c>
      <c r="G77" s="1">
        <f>25*0.37</f>
        <v>9.25</v>
      </c>
    </row>
    <row r="78" spans="1:8" x14ac:dyDescent="0.15">
      <c r="A78" s="6">
        <v>41236</v>
      </c>
      <c r="C78" t="s">
        <v>53</v>
      </c>
      <c r="D78" t="s">
        <v>175</v>
      </c>
      <c r="E78" t="s">
        <v>11</v>
      </c>
      <c r="F78" t="s">
        <v>78</v>
      </c>
      <c r="G78" s="1">
        <f>50*0.37</f>
        <v>18.5</v>
      </c>
    </row>
    <row r="79" spans="1:8" x14ac:dyDescent="0.15">
      <c r="A79" s="6">
        <v>41242</v>
      </c>
      <c r="C79" t="s">
        <v>53</v>
      </c>
      <c r="D79" t="s">
        <v>176</v>
      </c>
      <c r="E79" t="s">
        <v>11</v>
      </c>
      <c r="F79" t="s">
        <v>177</v>
      </c>
      <c r="G79" s="1">
        <f>60*0.37</f>
        <v>22.2</v>
      </c>
      <c r="H79" s="1"/>
    </row>
    <row r="80" spans="1:8" x14ac:dyDescent="0.15">
      <c r="A80" s="6">
        <v>41305</v>
      </c>
      <c r="C80" t="s">
        <v>53</v>
      </c>
      <c r="D80" t="s">
        <v>179</v>
      </c>
      <c r="E80" t="s">
        <v>11</v>
      </c>
      <c r="F80" t="s">
        <v>72</v>
      </c>
      <c r="G80" s="1">
        <f>162*0.37</f>
        <v>59.94</v>
      </c>
    </row>
    <row r="81" spans="1:8" x14ac:dyDescent="0.15">
      <c r="A81" s="6">
        <v>41318</v>
      </c>
      <c r="C81" t="s">
        <v>83</v>
      </c>
      <c r="D81" t="s">
        <v>195</v>
      </c>
      <c r="E81" t="s">
        <v>11</v>
      </c>
      <c r="F81" t="s">
        <v>196</v>
      </c>
      <c r="G81" s="1">
        <v>78.599999999999994</v>
      </c>
    </row>
    <row r="82" spans="1:8" x14ac:dyDescent="0.15">
      <c r="A82" s="6">
        <v>41339</v>
      </c>
      <c r="C82" t="s">
        <v>53</v>
      </c>
      <c r="D82" t="s">
        <v>180</v>
      </c>
      <c r="E82" t="s">
        <v>11</v>
      </c>
      <c r="F82" t="s">
        <v>22</v>
      </c>
      <c r="G82" s="1">
        <f>18*0.37</f>
        <v>6.66</v>
      </c>
    </row>
    <row r="83" spans="1:8" x14ac:dyDescent="0.15">
      <c r="A83" s="6">
        <v>41353</v>
      </c>
      <c r="C83" t="s">
        <v>53</v>
      </c>
      <c r="D83" t="s">
        <v>181</v>
      </c>
      <c r="E83" t="s">
        <v>11</v>
      </c>
      <c r="F83" t="s">
        <v>78</v>
      </c>
      <c r="G83" s="1">
        <f>40*0.37</f>
        <v>14.8</v>
      </c>
    </row>
    <row r="84" spans="1:8" x14ac:dyDescent="0.15">
      <c r="A84" s="6">
        <v>41354</v>
      </c>
      <c r="C84" t="s">
        <v>53</v>
      </c>
      <c r="D84" t="s">
        <v>182</v>
      </c>
      <c r="E84" t="s">
        <v>11</v>
      </c>
      <c r="F84" t="s">
        <v>16</v>
      </c>
      <c r="G84" s="1">
        <f>18*0.37</f>
        <v>6.66</v>
      </c>
    </row>
    <row r="85" spans="1:8" x14ac:dyDescent="0.15">
      <c r="A85" s="6">
        <v>41371</v>
      </c>
      <c r="C85" t="s">
        <v>53</v>
      </c>
      <c r="D85" t="s">
        <v>183</v>
      </c>
      <c r="E85" t="s">
        <v>11</v>
      </c>
      <c r="F85" t="s">
        <v>97</v>
      </c>
      <c r="G85" s="1">
        <f>18*0.37</f>
        <v>6.66</v>
      </c>
    </row>
    <row r="86" spans="1:8" x14ac:dyDescent="0.15">
      <c r="A86" s="6">
        <v>41375</v>
      </c>
      <c r="C86" t="s">
        <v>53</v>
      </c>
      <c r="D86" t="s">
        <v>184</v>
      </c>
      <c r="E86" t="s">
        <v>11</v>
      </c>
      <c r="F86" t="s">
        <v>36</v>
      </c>
      <c r="G86" s="1">
        <f>50*0.37</f>
        <v>18.5</v>
      </c>
    </row>
    <row r="87" spans="1:8" x14ac:dyDescent="0.15">
      <c r="A87" s="6">
        <v>41379</v>
      </c>
      <c r="C87" t="s">
        <v>53</v>
      </c>
      <c r="D87" t="s">
        <v>185</v>
      </c>
      <c r="E87" t="s">
        <v>11</v>
      </c>
      <c r="F87" t="s">
        <v>16</v>
      </c>
      <c r="G87" s="1">
        <f>18*0.37</f>
        <v>6.66</v>
      </c>
    </row>
    <row r="88" spans="1:8" x14ac:dyDescent="0.15">
      <c r="A88" s="6">
        <v>41381</v>
      </c>
      <c r="C88" t="s">
        <v>53</v>
      </c>
      <c r="D88" t="s">
        <v>186</v>
      </c>
      <c r="E88" t="s">
        <v>11</v>
      </c>
      <c r="F88" t="s">
        <v>16</v>
      </c>
      <c r="G88" s="1">
        <f>18*0.37</f>
        <v>6.66</v>
      </c>
    </row>
    <row r="89" spans="1:8" x14ac:dyDescent="0.15">
      <c r="A89" s="6">
        <v>41382</v>
      </c>
      <c r="C89" t="s">
        <v>53</v>
      </c>
      <c r="D89" t="s">
        <v>187</v>
      </c>
      <c r="E89" t="s">
        <v>11</v>
      </c>
      <c r="F89" t="s">
        <v>78</v>
      </c>
      <c r="G89" s="1">
        <f>40*0.37</f>
        <v>14.8</v>
      </c>
    </row>
    <row r="90" spans="1:8" x14ac:dyDescent="0.15">
      <c r="A90" s="6">
        <v>41382</v>
      </c>
      <c r="C90" t="s">
        <v>53</v>
      </c>
      <c r="D90" t="s">
        <v>188</v>
      </c>
      <c r="E90" t="s">
        <v>11</v>
      </c>
      <c r="F90" t="s">
        <v>11</v>
      </c>
      <c r="G90" s="1">
        <f>8*0.37</f>
        <v>2.96</v>
      </c>
    </row>
    <row r="91" spans="1:8" x14ac:dyDescent="0.15">
      <c r="A91" s="6">
        <v>41409</v>
      </c>
      <c r="C91" t="s">
        <v>53</v>
      </c>
      <c r="D91" t="s">
        <v>189</v>
      </c>
      <c r="E91" t="s">
        <v>11</v>
      </c>
      <c r="F91" t="s">
        <v>22</v>
      </c>
      <c r="G91" s="1">
        <f>18*0.37</f>
        <v>6.66</v>
      </c>
    </row>
    <row r="92" spans="1:8" x14ac:dyDescent="0.15">
      <c r="A92" s="6">
        <v>41417</v>
      </c>
      <c r="C92" t="s">
        <v>53</v>
      </c>
      <c r="D92" t="s">
        <v>190</v>
      </c>
      <c r="E92" t="s">
        <v>11</v>
      </c>
      <c r="F92" t="s">
        <v>119</v>
      </c>
      <c r="G92" s="1">
        <f>38*0.37</f>
        <v>14.06</v>
      </c>
    </row>
    <row r="93" spans="1:8" x14ac:dyDescent="0.15">
      <c r="A93" s="6">
        <v>41437</v>
      </c>
      <c r="C93" t="s">
        <v>53</v>
      </c>
      <c r="D93" t="s">
        <v>191</v>
      </c>
      <c r="E93" t="s">
        <v>11</v>
      </c>
      <c r="F93" t="s">
        <v>16</v>
      </c>
      <c r="G93" s="1">
        <f>18*0.37</f>
        <v>6.66</v>
      </c>
    </row>
    <row r="94" spans="1:8" x14ac:dyDescent="0.15">
      <c r="A94" s="6">
        <v>41437</v>
      </c>
      <c r="C94" t="s">
        <v>53</v>
      </c>
      <c r="D94" t="s">
        <v>192</v>
      </c>
      <c r="E94" t="s">
        <v>11</v>
      </c>
      <c r="F94" t="s">
        <v>12</v>
      </c>
      <c r="G94" s="1">
        <f>12*0.37</f>
        <v>4.4399999999999995</v>
      </c>
    </row>
    <row r="95" spans="1:8" x14ac:dyDescent="0.15">
      <c r="A95" s="6">
        <v>41523</v>
      </c>
      <c r="C95" t="s">
        <v>53</v>
      </c>
      <c r="D95" t="s">
        <v>193</v>
      </c>
      <c r="E95" t="s">
        <v>11</v>
      </c>
      <c r="F95" t="s">
        <v>16</v>
      </c>
      <c r="G95" s="1">
        <f>18*0.37</f>
        <v>6.66</v>
      </c>
    </row>
    <row r="96" spans="1:8" x14ac:dyDescent="0.15">
      <c r="A96" s="6">
        <v>41530</v>
      </c>
      <c r="C96" t="s">
        <v>53</v>
      </c>
      <c r="D96" t="s">
        <v>194</v>
      </c>
      <c r="E96" t="s">
        <v>11</v>
      </c>
      <c r="F96" t="s">
        <v>16</v>
      </c>
      <c r="G96" s="1">
        <f>18*0.37</f>
        <v>6.66</v>
      </c>
      <c r="H96" s="1"/>
    </row>
    <row r="97" spans="1:8" x14ac:dyDescent="0.15">
      <c r="A97" s="6">
        <v>41551</v>
      </c>
      <c r="C97" t="s">
        <v>53</v>
      </c>
      <c r="D97" t="s">
        <v>197</v>
      </c>
      <c r="E97" t="s">
        <v>11</v>
      </c>
      <c r="F97" t="s">
        <v>198</v>
      </c>
      <c r="G97" s="1">
        <f>406*0.37</f>
        <v>150.22</v>
      </c>
    </row>
    <row r="98" spans="1:8" x14ac:dyDescent="0.15">
      <c r="A98" s="6">
        <v>41578</v>
      </c>
      <c r="C98" t="s">
        <v>53</v>
      </c>
      <c r="D98" t="s">
        <v>199</v>
      </c>
      <c r="E98" t="s">
        <v>11</v>
      </c>
      <c r="F98" t="s">
        <v>78</v>
      </c>
      <c r="G98" s="1">
        <f>48*0.37</f>
        <v>17.759999999999998</v>
      </c>
    </row>
    <row r="99" spans="1:8" x14ac:dyDescent="0.15">
      <c r="A99" s="6">
        <v>41614</v>
      </c>
      <c r="C99" t="s">
        <v>53</v>
      </c>
      <c r="D99" t="s">
        <v>200</v>
      </c>
      <c r="E99" t="s">
        <v>11</v>
      </c>
      <c r="F99" t="s">
        <v>36</v>
      </c>
      <c r="G99" s="1">
        <f>48*0.37</f>
        <v>17.759999999999998</v>
      </c>
    </row>
    <row r="100" spans="1:8" x14ac:dyDescent="0.15">
      <c r="A100" s="6">
        <v>41626</v>
      </c>
      <c r="C100" t="s">
        <v>53</v>
      </c>
      <c r="D100" t="s">
        <v>201</v>
      </c>
      <c r="E100" t="s">
        <v>11</v>
      </c>
      <c r="F100" t="s">
        <v>16</v>
      </c>
      <c r="G100" s="1">
        <f>27*0.37</f>
        <v>9.99</v>
      </c>
    </row>
    <row r="101" spans="1:8" x14ac:dyDescent="0.15">
      <c r="A101" s="6">
        <v>41627</v>
      </c>
      <c r="C101" t="s">
        <v>53</v>
      </c>
      <c r="D101" t="s">
        <v>202</v>
      </c>
      <c r="E101" t="s">
        <v>11</v>
      </c>
      <c r="F101" t="s">
        <v>36</v>
      </c>
      <c r="G101" s="1">
        <f>48*0.37</f>
        <v>17.759999999999998</v>
      </c>
      <c r="H101" s="1"/>
    </row>
    <row r="102" spans="1:8" x14ac:dyDescent="0.15">
      <c r="A102" s="6">
        <v>41648</v>
      </c>
      <c r="C102" t="s">
        <v>53</v>
      </c>
      <c r="D102" t="s">
        <v>203</v>
      </c>
      <c r="E102" t="s">
        <v>11</v>
      </c>
      <c r="F102" t="s">
        <v>14</v>
      </c>
      <c r="G102" s="1">
        <f>16*0.37</f>
        <v>5.92</v>
      </c>
    </row>
    <row r="103" spans="1:8" x14ac:dyDescent="0.15">
      <c r="A103" s="6">
        <v>41650</v>
      </c>
      <c r="C103" t="s">
        <v>53</v>
      </c>
      <c r="D103" t="s">
        <v>204</v>
      </c>
      <c r="E103" t="s">
        <v>11</v>
      </c>
      <c r="F103" t="s">
        <v>78</v>
      </c>
      <c r="G103" s="1">
        <f>40*0.37</f>
        <v>14.8</v>
      </c>
    </row>
    <row r="104" spans="1:8" x14ac:dyDescent="0.15">
      <c r="A104" s="6">
        <v>41654</v>
      </c>
      <c r="C104" t="s">
        <v>53</v>
      </c>
      <c r="D104" t="s">
        <v>205</v>
      </c>
      <c r="E104" t="s">
        <v>11</v>
      </c>
      <c r="F104" t="s">
        <v>93</v>
      </c>
      <c r="G104" s="1">
        <f>30*0.37</f>
        <v>11.1</v>
      </c>
    </row>
    <row r="105" spans="1:8" x14ac:dyDescent="0.15">
      <c r="A105" s="6">
        <v>41655</v>
      </c>
      <c r="C105" t="s">
        <v>53</v>
      </c>
      <c r="D105" t="s">
        <v>206</v>
      </c>
      <c r="E105" t="s">
        <v>11</v>
      </c>
      <c r="F105" t="s">
        <v>72</v>
      </c>
      <c r="G105" s="1">
        <f>100*0.37</f>
        <v>37</v>
      </c>
    </row>
    <row r="106" spans="1:8" x14ac:dyDescent="0.15">
      <c r="A106" s="6">
        <v>41664</v>
      </c>
      <c r="C106" t="s">
        <v>53</v>
      </c>
      <c r="D106" t="s">
        <v>207</v>
      </c>
      <c r="E106" t="s">
        <v>11</v>
      </c>
      <c r="F106" t="s">
        <v>12</v>
      </c>
      <c r="G106" s="1">
        <f>16*0.37</f>
        <v>5.92</v>
      </c>
      <c r="H106" s="1"/>
    </row>
    <row r="107" spans="1:8" x14ac:dyDescent="0.15">
      <c r="G107" s="1"/>
      <c r="H107" s="1">
        <f>SUM(G7:G106)</f>
        <v>2534.9899999999998</v>
      </c>
    </row>
    <row r="108" spans="1:8" x14ac:dyDescent="0.15">
      <c r="G108" s="1"/>
    </row>
    <row r="109" spans="1:8" x14ac:dyDescent="0.15">
      <c r="G109" s="1"/>
    </row>
    <row r="110" spans="1:8" x14ac:dyDescent="0.15">
      <c r="G110" s="1"/>
    </row>
    <row r="111" spans="1:8" x14ac:dyDescent="0.15">
      <c r="G111" s="1"/>
    </row>
    <row r="112" spans="1:8" x14ac:dyDescent="0.15">
      <c r="G112" s="1"/>
    </row>
    <row r="113" spans="7:7" x14ac:dyDescent="0.15">
      <c r="G113" s="1"/>
    </row>
    <row r="114" spans="7:7" x14ac:dyDescent="0.15">
      <c r="G114" s="1"/>
    </row>
    <row r="115" spans="7:7" x14ac:dyDescent="0.15">
      <c r="G115" s="1"/>
    </row>
    <row r="116" spans="7:7" x14ac:dyDescent="0.15">
      <c r="G116" s="1"/>
    </row>
    <row r="117" spans="7:7" x14ac:dyDescent="0.15">
      <c r="G117" s="1"/>
    </row>
    <row r="118" spans="7:7" x14ac:dyDescent="0.15">
      <c r="G118" s="1"/>
    </row>
    <row r="119" spans="7:7" x14ac:dyDescent="0.15">
      <c r="G119" s="1"/>
    </row>
    <row r="120" spans="7:7" x14ac:dyDescent="0.15">
      <c r="G120" s="1"/>
    </row>
    <row r="121" spans="7:7" x14ac:dyDescent="0.15">
      <c r="G121" s="1"/>
    </row>
    <row r="122" spans="7:7" x14ac:dyDescent="0.15">
      <c r="G122" s="1"/>
    </row>
    <row r="123" spans="7:7" x14ac:dyDescent="0.15">
      <c r="G123" s="1"/>
    </row>
    <row r="124" spans="7:7" x14ac:dyDescent="0.15">
      <c r="G124" s="1"/>
    </row>
    <row r="125" spans="7:7" x14ac:dyDescent="0.15">
      <c r="G125" s="1"/>
    </row>
    <row r="126" spans="7:7" x14ac:dyDescent="0.15">
      <c r="G126" s="1"/>
    </row>
    <row r="127" spans="7:7" x14ac:dyDescent="0.15">
      <c r="G127" s="1"/>
    </row>
    <row r="128" spans="7:7" x14ac:dyDescent="0.15">
      <c r="G128" s="1"/>
    </row>
    <row r="129" spans="7:7" x14ac:dyDescent="0.15">
      <c r="G129" s="1"/>
    </row>
    <row r="130" spans="7:7" x14ac:dyDescent="0.15">
      <c r="G130" s="1"/>
    </row>
    <row r="131" spans="7:7" x14ac:dyDescent="0.15">
      <c r="G131" s="1"/>
    </row>
    <row r="132" spans="7:7" x14ac:dyDescent="0.15">
      <c r="G132" s="1"/>
    </row>
    <row r="133" spans="7:7" x14ac:dyDescent="0.15">
      <c r="G133" s="1"/>
    </row>
    <row r="134" spans="7:7" x14ac:dyDescent="0.15">
      <c r="G134" s="1"/>
    </row>
    <row r="135" spans="7:7" x14ac:dyDescent="0.15">
      <c r="G135" s="1"/>
    </row>
    <row r="136" spans="7:7" x14ac:dyDescent="0.15">
      <c r="G136" s="1"/>
    </row>
    <row r="137" spans="7:7" x14ac:dyDescent="0.15">
      <c r="G137" s="1"/>
    </row>
    <row r="138" spans="7:7" x14ac:dyDescent="0.15">
      <c r="G138" s="1"/>
    </row>
    <row r="139" spans="7:7" x14ac:dyDescent="0.15">
      <c r="G139" s="1"/>
    </row>
    <row r="140" spans="7:7" x14ac:dyDescent="0.15">
      <c r="G140" s="1"/>
    </row>
    <row r="141" spans="7:7" x14ac:dyDescent="0.15">
      <c r="G141" s="1"/>
    </row>
    <row r="142" spans="7:7" x14ac:dyDescent="0.15">
      <c r="G142" s="1"/>
    </row>
    <row r="143" spans="7:7" x14ac:dyDescent="0.15">
      <c r="G143" s="1"/>
    </row>
    <row r="144" spans="7:7" x14ac:dyDescent="0.15">
      <c r="G144" s="1"/>
    </row>
    <row r="145" spans="7:7" x14ac:dyDescent="0.15">
      <c r="G145" s="1"/>
    </row>
    <row r="146" spans="7:7" x14ac:dyDescent="0.15">
      <c r="G146" s="1"/>
    </row>
    <row r="147" spans="7:7" x14ac:dyDescent="0.15">
      <c r="G147" s="1"/>
    </row>
    <row r="148" spans="7:7" x14ac:dyDescent="0.15">
      <c r="G148" s="1"/>
    </row>
    <row r="149" spans="7:7" x14ac:dyDescent="0.15">
      <c r="G149" s="1"/>
    </row>
    <row r="150" spans="7:7" x14ac:dyDescent="0.15">
      <c r="G150" s="1"/>
    </row>
    <row r="151" spans="7:7" x14ac:dyDescent="0.15">
      <c r="G151" s="1"/>
    </row>
    <row r="152" spans="7:7" x14ac:dyDescent="0.15">
      <c r="G152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/>
  </sheetViews>
  <sheetFormatPr defaultRowHeight="11.25" x14ac:dyDescent="0.15"/>
  <cols>
    <col min="1" max="1" width="10.125" bestFit="1" customWidth="1"/>
    <col min="2" max="2" width="13.625" bestFit="1" customWidth="1"/>
    <col min="3" max="3" width="24.5" bestFit="1" customWidth="1"/>
    <col min="4" max="4" width="18" bestFit="1" customWidth="1"/>
  </cols>
  <sheetData>
    <row r="1" spans="1:8" s="2" customFormat="1" ht="18" x14ac:dyDescent="0.25">
      <c r="A1" s="2" t="s">
        <v>3</v>
      </c>
    </row>
    <row r="3" spans="1:8" x14ac:dyDescent="0.15">
      <c r="A3" t="s">
        <v>208</v>
      </c>
    </row>
    <row r="5" spans="1:8" s="3" customFormat="1" ht="12.75" x14ac:dyDescent="0.2">
      <c r="A5" s="3" t="s">
        <v>5</v>
      </c>
      <c r="B5" s="3" t="s">
        <v>0</v>
      </c>
      <c r="C5" s="3" t="s">
        <v>1</v>
      </c>
      <c r="D5" s="3" t="s">
        <v>8</v>
      </c>
      <c r="E5" s="3" t="s">
        <v>6</v>
      </c>
      <c r="F5" s="3" t="s">
        <v>7</v>
      </c>
      <c r="G5" s="5" t="s">
        <v>2</v>
      </c>
    </row>
    <row r="7" spans="1:8" x14ac:dyDescent="0.15">
      <c r="A7" s="6">
        <v>40450</v>
      </c>
      <c r="B7" t="s">
        <v>209</v>
      </c>
      <c r="C7" t="s">
        <v>83</v>
      </c>
      <c r="D7" t="s">
        <v>210</v>
      </c>
      <c r="E7" t="s">
        <v>11</v>
      </c>
      <c r="F7" t="s">
        <v>211</v>
      </c>
      <c r="G7" s="1">
        <v>26.6</v>
      </c>
    </row>
    <row r="8" spans="1:8" x14ac:dyDescent="0.15">
      <c r="H8" s="1">
        <f>G7</f>
        <v>26.6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6"/>
  <sheetViews>
    <sheetView workbookViewId="0"/>
  </sheetViews>
  <sheetFormatPr defaultRowHeight="11.25" x14ac:dyDescent="0.15"/>
  <cols>
    <col min="1" max="1" width="10.125" bestFit="1" customWidth="1"/>
    <col min="2" max="2" width="13.75" bestFit="1" customWidth="1"/>
    <col min="3" max="3" width="21.375" bestFit="1" customWidth="1"/>
    <col min="4" max="4" width="38.5" bestFit="1" customWidth="1"/>
    <col min="5" max="5" width="7" bestFit="1" customWidth="1"/>
    <col min="6" max="6" width="15.875" bestFit="1" customWidth="1"/>
    <col min="8" max="8" width="10" bestFit="1" customWidth="1"/>
  </cols>
  <sheetData>
    <row r="1" spans="1:7" s="2" customFormat="1" ht="18" x14ac:dyDescent="0.25">
      <c r="A1" s="2" t="s">
        <v>3</v>
      </c>
    </row>
    <row r="3" spans="1:7" x14ac:dyDescent="0.15">
      <c r="A3" t="s">
        <v>212</v>
      </c>
    </row>
    <row r="5" spans="1:7" s="3" customFormat="1" ht="12.75" x14ac:dyDescent="0.2">
      <c r="A5" s="3" t="s">
        <v>5</v>
      </c>
      <c r="B5" s="3" t="s">
        <v>0</v>
      </c>
      <c r="C5" s="3" t="s">
        <v>1</v>
      </c>
      <c r="D5" s="3" t="s">
        <v>8</v>
      </c>
      <c r="E5" s="3" t="s">
        <v>6</v>
      </c>
      <c r="F5" s="3" t="s">
        <v>7</v>
      </c>
      <c r="G5" s="5" t="s">
        <v>2</v>
      </c>
    </row>
    <row r="7" spans="1:7" x14ac:dyDescent="0.15">
      <c r="A7" s="6">
        <v>40283</v>
      </c>
      <c r="B7" t="s">
        <v>213</v>
      </c>
      <c r="C7" t="s">
        <v>53</v>
      </c>
      <c r="D7" t="s">
        <v>214</v>
      </c>
      <c r="E7" t="s">
        <v>11</v>
      </c>
      <c r="F7" t="s">
        <v>14</v>
      </c>
      <c r="G7" s="1">
        <f>16*0.37</f>
        <v>5.92</v>
      </c>
    </row>
    <row r="8" spans="1:7" x14ac:dyDescent="0.15">
      <c r="A8" s="6">
        <v>40284</v>
      </c>
      <c r="C8" t="s">
        <v>53</v>
      </c>
      <c r="D8" t="s">
        <v>215</v>
      </c>
      <c r="E8" t="s">
        <v>11</v>
      </c>
      <c r="F8" t="s">
        <v>36</v>
      </c>
      <c r="G8" s="1">
        <f>52*0.37</f>
        <v>19.239999999999998</v>
      </c>
    </row>
    <row r="9" spans="1:7" x14ac:dyDescent="0.15">
      <c r="A9" s="6">
        <v>40284</v>
      </c>
      <c r="C9" t="s">
        <v>53</v>
      </c>
      <c r="D9" t="s">
        <v>216</v>
      </c>
      <c r="E9" t="s">
        <v>11</v>
      </c>
      <c r="F9" t="s">
        <v>11</v>
      </c>
      <c r="G9" s="1">
        <f>7*0.37</f>
        <v>2.59</v>
      </c>
    </row>
    <row r="10" spans="1:7" x14ac:dyDescent="0.15">
      <c r="A10" s="6">
        <v>40284</v>
      </c>
      <c r="C10" t="s">
        <v>53</v>
      </c>
      <c r="D10" t="s">
        <v>217</v>
      </c>
      <c r="E10" t="s">
        <v>11</v>
      </c>
      <c r="F10" t="s">
        <v>36</v>
      </c>
      <c r="G10" s="1">
        <f>52*0.37</f>
        <v>19.239999999999998</v>
      </c>
    </row>
    <row r="11" spans="1:7" x14ac:dyDescent="0.15">
      <c r="A11" s="6">
        <v>40287</v>
      </c>
      <c r="C11" t="s">
        <v>53</v>
      </c>
      <c r="D11" t="s">
        <v>218</v>
      </c>
      <c r="E11" t="s">
        <v>11</v>
      </c>
      <c r="F11" t="s">
        <v>72</v>
      </c>
      <c r="G11" s="1">
        <f>98*0.37</f>
        <v>36.26</v>
      </c>
    </row>
    <row r="12" spans="1:7" x14ac:dyDescent="0.15">
      <c r="A12" s="6">
        <v>40290</v>
      </c>
      <c r="C12" t="s">
        <v>53</v>
      </c>
      <c r="D12" t="s">
        <v>219</v>
      </c>
      <c r="E12" t="s">
        <v>11</v>
      </c>
      <c r="F12" t="s">
        <v>16</v>
      </c>
      <c r="G12" s="1">
        <f>15*0.37</f>
        <v>5.55</v>
      </c>
    </row>
    <row r="13" spans="1:7" x14ac:dyDescent="0.15">
      <c r="A13" s="6">
        <v>40291</v>
      </c>
      <c r="C13" t="s">
        <v>53</v>
      </c>
      <c r="D13" t="s">
        <v>220</v>
      </c>
      <c r="E13" t="s">
        <v>11</v>
      </c>
      <c r="F13" t="s">
        <v>11</v>
      </c>
      <c r="G13" s="1">
        <f>2*0.37</f>
        <v>0.74</v>
      </c>
    </row>
    <row r="14" spans="1:7" x14ac:dyDescent="0.15">
      <c r="A14" s="6">
        <v>40292</v>
      </c>
      <c r="C14" t="s">
        <v>53</v>
      </c>
      <c r="D14" t="s">
        <v>221</v>
      </c>
      <c r="E14" t="s">
        <v>11</v>
      </c>
      <c r="F14" t="s">
        <v>14</v>
      </c>
      <c r="G14" s="1">
        <f>24*0.37</f>
        <v>8.879999999999999</v>
      </c>
    </row>
    <row r="15" spans="1:7" x14ac:dyDescent="0.15">
      <c r="A15" s="6">
        <v>40292</v>
      </c>
      <c r="C15" t="s">
        <v>53</v>
      </c>
      <c r="D15" t="s">
        <v>222</v>
      </c>
      <c r="E15" t="s">
        <v>11</v>
      </c>
      <c r="F15" t="s">
        <v>12</v>
      </c>
      <c r="G15" s="1">
        <f>8*0.37</f>
        <v>2.96</v>
      </c>
    </row>
    <row r="16" spans="1:7" x14ac:dyDescent="0.15">
      <c r="A16" s="6">
        <v>40293</v>
      </c>
      <c r="C16" t="s">
        <v>53</v>
      </c>
      <c r="D16" t="s">
        <v>223</v>
      </c>
      <c r="E16" t="s">
        <v>11</v>
      </c>
      <c r="F16" t="s">
        <v>78</v>
      </c>
      <c r="G16" s="1">
        <f>56*0.37</f>
        <v>20.72</v>
      </c>
    </row>
    <row r="17" spans="1:7" x14ac:dyDescent="0.15">
      <c r="A17" s="6">
        <v>40296</v>
      </c>
      <c r="C17" t="s">
        <v>53</v>
      </c>
      <c r="D17" t="s">
        <v>224</v>
      </c>
      <c r="E17" t="s">
        <v>11</v>
      </c>
      <c r="F17" t="s">
        <v>11</v>
      </c>
      <c r="G17" s="1">
        <f>4*0.37</f>
        <v>1.48</v>
      </c>
    </row>
    <row r="18" spans="1:7" x14ac:dyDescent="0.15">
      <c r="A18" s="6">
        <v>40296</v>
      </c>
      <c r="C18" t="s">
        <v>53</v>
      </c>
      <c r="D18" t="s">
        <v>225</v>
      </c>
      <c r="E18" t="s">
        <v>11</v>
      </c>
      <c r="F18" t="s">
        <v>36</v>
      </c>
      <c r="G18" s="1">
        <f>50*0.37</f>
        <v>18.5</v>
      </c>
    </row>
    <row r="19" spans="1:7" x14ac:dyDescent="0.15">
      <c r="A19" s="6">
        <v>40296</v>
      </c>
      <c r="C19" t="s">
        <v>53</v>
      </c>
      <c r="D19" t="s">
        <v>226</v>
      </c>
      <c r="E19" t="s">
        <v>11</v>
      </c>
      <c r="F19" t="s">
        <v>11</v>
      </c>
      <c r="G19" s="1">
        <f>8*0.37</f>
        <v>2.96</v>
      </c>
    </row>
    <row r="20" spans="1:7" x14ac:dyDescent="0.15">
      <c r="A20" s="6">
        <v>40297</v>
      </c>
      <c r="C20" t="s">
        <v>53</v>
      </c>
      <c r="D20" t="s">
        <v>227</v>
      </c>
      <c r="E20" t="s">
        <v>11</v>
      </c>
      <c r="F20" t="s">
        <v>14</v>
      </c>
      <c r="G20" s="1">
        <f>23*0.37</f>
        <v>8.51</v>
      </c>
    </row>
    <row r="21" spans="1:7" x14ac:dyDescent="0.15">
      <c r="A21" s="6">
        <v>40271</v>
      </c>
      <c r="C21" t="s">
        <v>53</v>
      </c>
      <c r="D21" t="s">
        <v>228</v>
      </c>
      <c r="E21" t="s">
        <v>11</v>
      </c>
      <c r="F21" t="s">
        <v>11</v>
      </c>
      <c r="G21" s="1">
        <f>4*0.37</f>
        <v>1.48</v>
      </c>
    </row>
    <row r="22" spans="1:7" x14ac:dyDescent="0.15">
      <c r="A22" s="6">
        <v>40271</v>
      </c>
      <c r="C22" t="s">
        <v>53</v>
      </c>
      <c r="D22" t="s">
        <v>229</v>
      </c>
      <c r="E22" t="s">
        <v>11</v>
      </c>
      <c r="F22" t="s">
        <v>36</v>
      </c>
      <c r="G22" s="1">
        <f>52*0.37</f>
        <v>19.239999999999998</v>
      </c>
    </row>
    <row r="23" spans="1:7" x14ac:dyDescent="0.15">
      <c r="A23" s="6">
        <v>40272</v>
      </c>
      <c r="C23" t="s">
        <v>53</v>
      </c>
      <c r="D23" t="s">
        <v>230</v>
      </c>
      <c r="E23" t="s">
        <v>11</v>
      </c>
      <c r="F23" t="s">
        <v>11</v>
      </c>
      <c r="G23" s="1">
        <f>3*0.37</f>
        <v>1.1099999999999999</v>
      </c>
    </row>
    <row r="24" spans="1:7" x14ac:dyDescent="0.15">
      <c r="A24" s="6">
        <v>40304</v>
      </c>
      <c r="C24" t="s">
        <v>53</v>
      </c>
      <c r="D24" t="s">
        <v>231</v>
      </c>
      <c r="E24" t="s">
        <v>11</v>
      </c>
      <c r="F24" t="s">
        <v>11</v>
      </c>
      <c r="G24" s="1">
        <f>3*0.37</f>
        <v>1.1099999999999999</v>
      </c>
    </row>
    <row r="25" spans="1:7" x14ac:dyDescent="0.15">
      <c r="A25" s="6">
        <v>40308</v>
      </c>
      <c r="C25" t="s">
        <v>53</v>
      </c>
      <c r="D25" t="s">
        <v>232</v>
      </c>
      <c r="E25" t="s">
        <v>11</v>
      </c>
      <c r="F25" t="s">
        <v>11</v>
      </c>
      <c r="G25" s="1">
        <f>4*0.37</f>
        <v>1.48</v>
      </c>
    </row>
    <row r="26" spans="1:7" x14ac:dyDescent="0.15">
      <c r="A26" s="6">
        <v>40311</v>
      </c>
      <c r="C26" t="s">
        <v>53</v>
      </c>
      <c r="D26" t="s">
        <v>233</v>
      </c>
      <c r="E26" t="s">
        <v>11</v>
      </c>
      <c r="F26" t="s">
        <v>14</v>
      </c>
      <c r="G26" s="1">
        <f>24*0.37</f>
        <v>8.879999999999999</v>
      </c>
    </row>
    <row r="27" spans="1:7" x14ac:dyDescent="0.15">
      <c r="A27" s="6">
        <v>40313</v>
      </c>
      <c r="C27" t="s">
        <v>53</v>
      </c>
      <c r="D27" t="s">
        <v>234</v>
      </c>
      <c r="E27" t="s">
        <v>11</v>
      </c>
      <c r="F27" t="s">
        <v>11</v>
      </c>
      <c r="G27" s="1">
        <f>9*0.37</f>
        <v>3.33</v>
      </c>
    </row>
    <row r="28" spans="1:7" x14ac:dyDescent="0.15">
      <c r="A28" s="6">
        <v>40315</v>
      </c>
      <c r="C28" t="s">
        <v>53</v>
      </c>
      <c r="D28" t="s">
        <v>235</v>
      </c>
      <c r="E28" t="s">
        <v>11</v>
      </c>
      <c r="F28" t="s">
        <v>11</v>
      </c>
      <c r="G28" s="1">
        <f>4*0.37</f>
        <v>1.48</v>
      </c>
    </row>
    <row r="29" spans="1:7" x14ac:dyDescent="0.15">
      <c r="A29" s="6">
        <v>40321</v>
      </c>
      <c r="C29" t="s">
        <v>53</v>
      </c>
      <c r="D29" t="s">
        <v>236</v>
      </c>
      <c r="E29" t="s">
        <v>11</v>
      </c>
      <c r="F29" t="s">
        <v>11</v>
      </c>
      <c r="G29" s="1">
        <f>3*0.37</f>
        <v>1.1099999999999999</v>
      </c>
    </row>
    <row r="30" spans="1:7" x14ac:dyDescent="0.15">
      <c r="A30" s="6">
        <v>40325</v>
      </c>
      <c r="C30" t="s">
        <v>53</v>
      </c>
      <c r="D30" t="s">
        <v>237</v>
      </c>
      <c r="E30" t="s">
        <v>11</v>
      </c>
      <c r="F30" t="s">
        <v>11</v>
      </c>
      <c r="G30" s="1">
        <f>3*0.37</f>
        <v>1.1099999999999999</v>
      </c>
    </row>
    <row r="31" spans="1:7" x14ac:dyDescent="0.15">
      <c r="A31" s="6">
        <v>40325</v>
      </c>
      <c r="C31" t="s">
        <v>53</v>
      </c>
      <c r="D31" t="s">
        <v>238</v>
      </c>
      <c r="E31" t="s">
        <v>11</v>
      </c>
      <c r="F31" t="s">
        <v>14</v>
      </c>
      <c r="G31" s="1">
        <f>14*0.37</f>
        <v>5.18</v>
      </c>
    </row>
    <row r="32" spans="1:7" x14ac:dyDescent="0.15">
      <c r="A32" s="6">
        <v>40325</v>
      </c>
      <c r="C32" t="s">
        <v>53</v>
      </c>
      <c r="D32" t="s">
        <v>239</v>
      </c>
      <c r="E32" t="s">
        <v>11</v>
      </c>
      <c r="F32" t="s">
        <v>11</v>
      </c>
      <c r="G32" s="1">
        <f>4*0.37</f>
        <v>1.48</v>
      </c>
    </row>
    <row r="33" spans="1:7" x14ac:dyDescent="0.15">
      <c r="A33" s="6">
        <v>40327</v>
      </c>
      <c r="C33" t="s">
        <v>53</v>
      </c>
      <c r="D33" t="s">
        <v>240</v>
      </c>
      <c r="E33" t="s">
        <v>11</v>
      </c>
      <c r="F33" t="s">
        <v>11</v>
      </c>
      <c r="G33" s="1">
        <f>9*0.37</f>
        <v>3.33</v>
      </c>
    </row>
    <row r="34" spans="1:7" x14ac:dyDescent="0.15">
      <c r="A34" s="6">
        <v>40328</v>
      </c>
      <c r="C34" t="s">
        <v>53</v>
      </c>
      <c r="D34" t="s">
        <v>241</v>
      </c>
      <c r="E34" t="s">
        <v>11</v>
      </c>
      <c r="F34" t="s">
        <v>11</v>
      </c>
      <c r="G34" s="1">
        <f>14*0.37</f>
        <v>5.18</v>
      </c>
    </row>
    <row r="35" spans="1:7" x14ac:dyDescent="0.15">
      <c r="A35" s="6">
        <v>40328</v>
      </c>
      <c r="C35" t="s">
        <v>53</v>
      </c>
      <c r="D35" t="s">
        <v>242</v>
      </c>
      <c r="E35" t="s">
        <v>11</v>
      </c>
      <c r="F35" t="s">
        <v>243</v>
      </c>
      <c r="G35" s="1">
        <f>38*0.37</f>
        <v>14.06</v>
      </c>
    </row>
    <row r="36" spans="1:7" x14ac:dyDescent="0.15">
      <c r="A36" s="6">
        <v>40331</v>
      </c>
      <c r="C36" t="s">
        <v>53</v>
      </c>
      <c r="D36" t="s">
        <v>244</v>
      </c>
      <c r="E36" t="s">
        <v>11</v>
      </c>
      <c r="F36" t="s">
        <v>11</v>
      </c>
      <c r="G36" s="1">
        <f>4*0.37</f>
        <v>1.48</v>
      </c>
    </row>
    <row r="37" spans="1:7" x14ac:dyDescent="0.15">
      <c r="A37" s="6">
        <v>40332</v>
      </c>
      <c r="C37" t="s">
        <v>53</v>
      </c>
      <c r="D37" t="s">
        <v>245</v>
      </c>
      <c r="E37" t="s">
        <v>11</v>
      </c>
      <c r="F37" t="s">
        <v>11</v>
      </c>
      <c r="G37" s="1">
        <f>8*0.37</f>
        <v>2.96</v>
      </c>
    </row>
    <row r="38" spans="1:7" x14ac:dyDescent="0.15">
      <c r="A38" s="6">
        <v>40333</v>
      </c>
      <c r="C38" t="s">
        <v>53</v>
      </c>
      <c r="D38" t="s">
        <v>246</v>
      </c>
      <c r="E38" t="s">
        <v>11</v>
      </c>
      <c r="F38" t="s">
        <v>11</v>
      </c>
      <c r="G38" s="1">
        <f>4*0.37</f>
        <v>1.48</v>
      </c>
    </row>
    <row r="39" spans="1:7" x14ac:dyDescent="0.15">
      <c r="A39" s="6">
        <v>40334</v>
      </c>
      <c r="C39" t="s">
        <v>53</v>
      </c>
      <c r="D39" t="s">
        <v>247</v>
      </c>
      <c r="E39" t="s">
        <v>11</v>
      </c>
      <c r="F39" t="s">
        <v>16</v>
      </c>
      <c r="G39" s="1">
        <f>15*0.37</f>
        <v>5.55</v>
      </c>
    </row>
    <row r="40" spans="1:7" x14ac:dyDescent="0.15">
      <c r="A40" s="6">
        <v>40335</v>
      </c>
      <c r="C40" t="s">
        <v>53</v>
      </c>
      <c r="D40" t="s">
        <v>248</v>
      </c>
      <c r="E40" t="s">
        <v>11</v>
      </c>
      <c r="F40" t="s">
        <v>11</v>
      </c>
      <c r="G40" s="1">
        <f>5*0.37</f>
        <v>1.85</v>
      </c>
    </row>
    <row r="41" spans="1:7" x14ac:dyDescent="0.15">
      <c r="A41" s="6">
        <v>40336</v>
      </c>
      <c r="C41" t="s">
        <v>53</v>
      </c>
      <c r="D41" t="s">
        <v>249</v>
      </c>
      <c r="E41" t="s">
        <v>11</v>
      </c>
      <c r="F41" t="s">
        <v>36</v>
      </c>
      <c r="G41" s="1">
        <f>54*0.37</f>
        <v>19.98</v>
      </c>
    </row>
    <row r="42" spans="1:7" x14ac:dyDescent="0.15">
      <c r="A42" s="6">
        <v>40338</v>
      </c>
      <c r="C42" t="s">
        <v>53</v>
      </c>
      <c r="D42" t="s">
        <v>250</v>
      </c>
      <c r="E42" t="s">
        <v>11</v>
      </c>
      <c r="F42" t="s">
        <v>11</v>
      </c>
      <c r="G42" s="1">
        <f>4*0.37</f>
        <v>1.48</v>
      </c>
    </row>
    <row r="43" spans="1:7" x14ac:dyDescent="0.15">
      <c r="A43" s="6">
        <v>40341</v>
      </c>
      <c r="C43" t="s">
        <v>53</v>
      </c>
      <c r="D43" t="s">
        <v>251</v>
      </c>
      <c r="E43" t="s">
        <v>11</v>
      </c>
      <c r="F43" t="s">
        <v>14</v>
      </c>
      <c r="G43" s="1">
        <f>24*0.37</f>
        <v>8.879999999999999</v>
      </c>
    </row>
    <row r="44" spans="1:7" x14ac:dyDescent="0.15">
      <c r="A44" s="6">
        <v>40341</v>
      </c>
      <c r="C44" t="s">
        <v>53</v>
      </c>
      <c r="D44" t="s">
        <v>252</v>
      </c>
      <c r="E44" t="s">
        <v>11</v>
      </c>
      <c r="F44" t="s">
        <v>11</v>
      </c>
      <c r="G44" s="1">
        <f>8*0.37</f>
        <v>2.96</v>
      </c>
    </row>
    <row r="45" spans="1:7" x14ac:dyDescent="0.15">
      <c r="A45" s="6">
        <v>40342</v>
      </c>
      <c r="C45" t="s">
        <v>53</v>
      </c>
      <c r="D45" t="s">
        <v>253</v>
      </c>
      <c r="E45" t="s">
        <v>11</v>
      </c>
      <c r="F45" t="s">
        <v>11</v>
      </c>
      <c r="G45" s="1">
        <f>3*0.37</f>
        <v>1.1099999999999999</v>
      </c>
    </row>
    <row r="46" spans="1:7" x14ac:dyDescent="0.15">
      <c r="A46" s="6">
        <v>40343</v>
      </c>
      <c r="C46" t="s">
        <v>53</v>
      </c>
      <c r="D46" t="s">
        <v>254</v>
      </c>
      <c r="E46" t="s">
        <v>11</v>
      </c>
      <c r="F46" t="s">
        <v>97</v>
      </c>
      <c r="G46" s="1">
        <f>16*0.37</f>
        <v>5.92</v>
      </c>
    </row>
    <row r="47" spans="1:7" x14ac:dyDescent="0.15">
      <c r="A47" s="6">
        <v>40344</v>
      </c>
      <c r="C47" t="s">
        <v>53</v>
      </c>
      <c r="D47" t="s">
        <v>255</v>
      </c>
      <c r="E47" t="s">
        <v>11</v>
      </c>
      <c r="F47" t="s">
        <v>44</v>
      </c>
      <c r="G47" s="1">
        <f>14*0.37</f>
        <v>5.18</v>
      </c>
    </row>
    <row r="48" spans="1:7" x14ac:dyDescent="0.15">
      <c r="A48" s="6">
        <v>40344</v>
      </c>
      <c r="C48" t="s">
        <v>53</v>
      </c>
      <c r="D48" t="s">
        <v>256</v>
      </c>
      <c r="E48" t="s">
        <v>11</v>
      </c>
      <c r="F48" t="s">
        <v>44</v>
      </c>
      <c r="G48" s="1">
        <f>3*0.37</f>
        <v>1.1099999999999999</v>
      </c>
    </row>
    <row r="49" spans="1:7" x14ac:dyDescent="0.15">
      <c r="A49" s="6">
        <v>40345</v>
      </c>
      <c r="C49" t="s">
        <v>53</v>
      </c>
      <c r="D49" t="s">
        <v>257</v>
      </c>
      <c r="E49" t="s">
        <v>11</v>
      </c>
      <c r="F49" t="s">
        <v>11</v>
      </c>
      <c r="G49" s="1">
        <f>3*0.37</f>
        <v>1.1099999999999999</v>
      </c>
    </row>
    <row r="50" spans="1:7" x14ac:dyDescent="0.15">
      <c r="A50" s="6">
        <v>40346</v>
      </c>
      <c r="C50" t="s">
        <v>53</v>
      </c>
      <c r="D50" t="s">
        <v>258</v>
      </c>
      <c r="E50" t="s">
        <v>11</v>
      </c>
      <c r="F50" t="s">
        <v>14</v>
      </c>
      <c r="G50" s="1">
        <f>24*0.37</f>
        <v>8.879999999999999</v>
      </c>
    </row>
    <row r="51" spans="1:7" x14ac:dyDescent="0.15">
      <c r="A51" s="6">
        <v>40348</v>
      </c>
      <c r="C51" t="s">
        <v>53</v>
      </c>
      <c r="D51" t="s">
        <v>259</v>
      </c>
      <c r="E51" t="s">
        <v>11</v>
      </c>
      <c r="F51" t="s">
        <v>11</v>
      </c>
      <c r="G51" s="1">
        <f>10*0.37</f>
        <v>3.7</v>
      </c>
    </row>
    <row r="52" spans="1:7" x14ac:dyDescent="0.15">
      <c r="A52" s="6">
        <v>40349</v>
      </c>
      <c r="C52" t="s">
        <v>53</v>
      </c>
      <c r="D52" t="s">
        <v>260</v>
      </c>
      <c r="E52" t="s">
        <v>11</v>
      </c>
      <c r="F52" t="s">
        <v>11</v>
      </c>
      <c r="G52" s="1">
        <f>5*0.37</f>
        <v>1.85</v>
      </c>
    </row>
    <row r="53" spans="1:7" x14ac:dyDescent="0.15">
      <c r="A53" s="6">
        <v>40351</v>
      </c>
      <c r="C53" t="s">
        <v>53</v>
      </c>
      <c r="D53" t="s">
        <v>261</v>
      </c>
      <c r="E53" t="s">
        <v>11</v>
      </c>
      <c r="F53" t="s">
        <v>36</v>
      </c>
      <c r="G53" s="1">
        <f>52*0.37</f>
        <v>19.239999999999998</v>
      </c>
    </row>
    <row r="54" spans="1:7" x14ac:dyDescent="0.15">
      <c r="A54" s="6">
        <v>40351</v>
      </c>
      <c r="C54" t="s">
        <v>53</v>
      </c>
      <c r="D54" t="s">
        <v>262</v>
      </c>
      <c r="E54" t="s">
        <v>11</v>
      </c>
      <c r="F54" t="s">
        <v>22</v>
      </c>
      <c r="G54" s="1">
        <f>10*0.37</f>
        <v>3.7</v>
      </c>
    </row>
    <row r="55" spans="1:7" x14ac:dyDescent="0.15">
      <c r="A55" s="6">
        <v>40351</v>
      </c>
      <c r="C55" t="s">
        <v>53</v>
      </c>
      <c r="D55" t="s">
        <v>263</v>
      </c>
      <c r="E55" t="s">
        <v>11</v>
      </c>
      <c r="F55" t="s">
        <v>11</v>
      </c>
      <c r="G55" s="1">
        <f>10*0.37</f>
        <v>3.7</v>
      </c>
    </row>
    <row r="56" spans="1:7" x14ac:dyDescent="0.15">
      <c r="A56" s="6">
        <v>40351</v>
      </c>
      <c r="C56" t="s">
        <v>53</v>
      </c>
      <c r="D56" t="s">
        <v>264</v>
      </c>
      <c r="E56" t="s">
        <v>11</v>
      </c>
      <c r="F56" t="s">
        <v>14</v>
      </c>
      <c r="G56" s="1">
        <f>24*0.37</f>
        <v>8.879999999999999</v>
      </c>
    </row>
    <row r="57" spans="1:7" x14ac:dyDescent="0.15">
      <c r="A57" s="6">
        <v>40352</v>
      </c>
      <c r="C57" t="s">
        <v>53</v>
      </c>
      <c r="D57" t="s">
        <v>265</v>
      </c>
      <c r="E57" t="s">
        <v>11</v>
      </c>
      <c r="F57" t="s">
        <v>14</v>
      </c>
      <c r="G57" s="1">
        <f>16*0.37</f>
        <v>5.92</v>
      </c>
    </row>
    <row r="58" spans="1:7" x14ac:dyDescent="0.15">
      <c r="A58" s="6">
        <v>40353</v>
      </c>
      <c r="C58" t="s">
        <v>53</v>
      </c>
      <c r="D58" t="s">
        <v>266</v>
      </c>
      <c r="E58" t="s">
        <v>11</v>
      </c>
      <c r="F58" t="s">
        <v>267</v>
      </c>
      <c r="G58" s="1">
        <f>129*0.37</f>
        <v>47.73</v>
      </c>
    </row>
    <row r="59" spans="1:7" x14ac:dyDescent="0.15">
      <c r="A59" s="6">
        <v>40354</v>
      </c>
      <c r="C59" t="s">
        <v>53</v>
      </c>
      <c r="D59" t="s">
        <v>266</v>
      </c>
      <c r="E59" t="s">
        <v>11</v>
      </c>
      <c r="F59" t="s">
        <v>267</v>
      </c>
      <c r="G59" s="1">
        <f>129*0.37</f>
        <v>47.73</v>
      </c>
    </row>
    <row r="60" spans="1:7" x14ac:dyDescent="0.15">
      <c r="A60" s="6">
        <v>40357</v>
      </c>
      <c r="C60" t="s">
        <v>53</v>
      </c>
      <c r="D60" t="s">
        <v>268</v>
      </c>
      <c r="E60" t="s">
        <v>11</v>
      </c>
      <c r="F60" t="s">
        <v>16</v>
      </c>
      <c r="G60" s="1">
        <f>20*0.37</f>
        <v>7.4</v>
      </c>
    </row>
    <row r="61" spans="1:7" x14ac:dyDescent="0.15">
      <c r="A61" s="6">
        <v>40358</v>
      </c>
      <c r="C61" t="s">
        <v>53</v>
      </c>
      <c r="D61" t="s">
        <v>269</v>
      </c>
      <c r="E61" t="s">
        <v>11</v>
      </c>
      <c r="F61" t="s">
        <v>11</v>
      </c>
      <c r="G61" s="1">
        <f>6*0.37</f>
        <v>2.2199999999999998</v>
      </c>
    </row>
    <row r="62" spans="1:7" x14ac:dyDescent="0.15">
      <c r="A62" s="6">
        <v>40359</v>
      </c>
      <c r="C62" t="s">
        <v>53</v>
      </c>
      <c r="D62" t="s">
        <v>270</v>
      </c>
      <c r="E62" t="s">
        <v>11</v>
      </c>
      <c r="F62" t="s">
        <v>11</v>
      </c>
      <c r="G62" s="1">
        <f>3*0.37</f>
        <v>1.1099999999999999</v>
      </c>
    </row>
    <row r="63" spans="1:7" x14ac:dyDescent="0.15">
      <c r="A63" s="6">
        <v>40360</v>
      </c>
      <c r="C63" t="s">
        <v>53</v>
      </c>
      <c r="D63" t="s">
        <v>271</v>
      </c>
      <c r="E63" t="s">
        <v>11</v>
      </c>
      <c r="F63" t="s">
        <v>11</v>
      </c>
      <c r="G63" s="1">
        <f>3*0.37</f>
        <v>1.1099999999999999</v>
      </c>
    </row>
    <row r="64" spans="1:7" x14ac:dyDescent="0.15">
      <c r="A64" s="6">
        <v>40361</v>
      </c>
      <c r="C64" t="s">
        <v>53</v>
      </c>
      <c r="D64" t="s">
        <v>272</v>
      </c>
      <c r="E64" t="s">
        <v>11</v>
      </c>
      <c r="F64" t="s">
        <v>11</v>
      </c>
      <c r="G64" s="1">
        <f>3*0.37</f>
        <v>1.1099999999999999</v>
      </c>
    </row>
    <row r="65" spans="1:7" x14ac:dyDescent="0.15">
      <c r="A65" s="6">
        <v>40364</v>
      </c>
      <c r="C65" t="s">
        <v>53</v>
      </c>
      <c r="D65" t="s">
        <v>273</v>
      </c>
      <c r="E65" t="s">
        <v>11</v>
      </c>
      <c r="F65" t="s">
        <v>148</v>
      </c>
      <c r="G65" s="1">
        <f>174*0.37</f>
        <v>64.38</v>
      </c>
    </row>
    <row r="66" spans="1:7" x14ac:dyDescent="0.15">
      <c r="A66" s="6">
        <v>40366</v>
      </c>
      <c r="C66" t="s">
        <v>53</v>
      </c>
      <c r="D66" t="s">
        <v>274</v>
      </c>
      <c r="E66" t="s">
        <v>11</v>
      </c>
      <c r="F66" t="s">
        <v>11</v>
      </c>
      <c r="G66" s="1">
        <f>6*0.37</f>
        <v>2.2199999999999998</v>
      </c>
    </row>
    <row r="67" spans="1:7" x14ac:dyDescent="0.15">
      <c r="A67" s="6">
        <v>40367</v>
      </c>
      <c r="C67" t="s">
        <v>53</v>
      </c>
      <c r="D67" t="s">
        <v>275</v>
      </c>
      <c r="E67" t="s">
        <v>11</v>
      </c>
      <c r="F67" t="s">
        <v>36</v>
      </c>
      <c r="G67" s="1">
        <f>52*0.37</f>
        <v>19.239999999999998</v>
      </c>
    </row>
    <row r="68" spans="1:7" x14ac:dyDescent="0.15">
      <c r="A68" s="6">
        <v>40367</v>
      </c>
      <c r="C68" t="s">
        <v>53</v>
      </c>
      <c r="D68" t="s">
        <v>276</v>
      </c>
      <c r="E68" t="s">
        <v>11</v>
      </c>
      <c r="F68" t="s">
        <v>11</v>
      </c>
      <c r="G68" s="1">
        <f>4*0.37</f>
        <v>1.48</v>
      </c>
    </row>
    <row r="69" spans="1:7" x14ac:dyDescent="0.15">
      <c r="A69" s="6">
        <v>40368</v>
      </c>
      <c r="C69" t="s">
        <v>53</v>
      </c>
      <c r="D69" t="s">
        <v>277</v>
      </c>
      <c r="E69" t="s">
        <v>11</v>
      </c>
      <c r="F69" t="s">
        <v>278</v>
      </c>
      <c r="G69" s="1">
        <f>70*0.37</f>
        <v>25.9</v>
      </c>
    </row>
    <row r="70" spans="1:7" x14ac:dyDescent="0.15">
      <c r="A70" s="6">
        <v>40368</v>
      </c>
      <c r="C70" t="s">
        <v>53</v>
      </c>
      <c r="D70" t="s">
        <v>279</v>
      </c>
      <c r="E70" t="s">
        <v>11</v>
      </c>
      <c r="F70" t="s">
        <v>280</v>
      </c>
      <c r="G70" s="1">
        <f>0.37*30</f>
        <v>11.1</v>
      </c>
    </row>
    <row r="71" spans="1:7" ht="22.5" x14ac:dyDescent="0.15">
      <c r="A71" s="6">
        <v>40370</v>
      </c>
      <c r="C71" t="s">
        <v>53</v>
      </c>
      <c r="D71" s="8" t="s">
        <v>281</v>
      </c>
      <c r="E71" t="s">
        <v>11</v>
      </c>
      <c r="F71" t="s">
        <v>11</v>
      </c>
      <c r="G71" s="1">
        <f>0.37*8</f>
        <v>2.96</v>
      </c>
    </row>
    <row r="72" spans="1:7" x14ac:dyDescent="0.15">
      <c r="A72" s="6">
        <v>40371</v>
      </c>
      <c r="C72" t="s">
        <v>53</v>
      </c>
      <c r="D72" t="s">
        <v>282</v>
      </c>
      <c r="E72" t="s">
        <v>11</v>
      </c>
      <c r="F72" t="s">
        <v>11</v>
      </c>
      <c r="G72" s="1">
        <f>0.37*4</f>
        <v>1.48</v>
      </c>
    </row>
    <row r="73" spans="1:7" x14ac:dyDescent="0.15">
      <c r="A73" s="6">
        <v>40372</v>
      </c>
      <c r="C73" t="s">
        <v>53</v>
      </c>
      <c r="D73" t="s">
        <v>283</v>
      </c>
      <c r="E73" t="s">
        <v>11</v>
      </c>
      <c r="F73" t="s">
        <v>11</v>
      </c>
      <c r="G73" s="1">
        <f>0.37*3</f>
        <v>1.1099999999999999</v>
      </c>
    </row>
    <row r="74" spans="1:7" x14ac:dyDescent="0.15">
      <c r="A74" s="6">
        <v>40372</v>
      </c>
      <c r="C74" t="s">
        <v>53</v>
      </c>
      <c r="D74" t="s">
        <v>284</v>
      </c>
      <c r="E74" t="s">
        <v>11</v>
      </c>
      <c r="F74" t="s">
        <v>11</v>
      </c>
      <c r="G74" s="1">
        <f>0.37*3</f>
        <v>1.1099999999999999</v>
      </c>
    </row>
    <row r="75" spans="1:7" x14ac:dyDescent="0.15">
      <c r="A75" s="6">
        <v>40372</v>
      </c>
      <c r="C75" t="s">
        <v>53</v>
      </c>
      <c r="D75" t="s">
        <v>285</v>
      </c>
      <c r="E75" t="s">
        <v>11</v>
      </c>
      <c r="F75" t="s">
        <v>11</v>
      </c>
      <c r="G75" s="1">
        <f>0.37*3</f>
        <v>1.1099999999999999</v>
      </c>
    </row>
    <row r="76" spans="1:7" x14ac:dyDescent="0.15">
      <c r="A76" s="6">
        <v>40374</v>
      </c>
      <c r="C76" t="s">
        <v>53</v>
      </c>
      <c r="D76" t="s">
        <v>286</v>
      </c>
      <c r="E76" t="s">
        <v>11</v>
      </c>
      <c r="F76" t="s">
        <v>36</v>
      </c>
      <c r="G76" s="1">
        <f>0.37*52</f>
        <v>19.239999999999998</v>
      </c>
    </row>
    <row r="77" spans="1:7" x14ac:dyDescent="0.15">
      <c r="A77" s="6">
        <v>40375</v>
      </c>
      <c r="C77" t="s">
        <v>53</v>
      </c>
      <c r="D77" t="s">
        <v>287</v>
      </c>
      <c r="E77" t="s">
        <v>11</v>
      </c>
      <c r="F77" t="s">
        <v>11</v>
      </c>
      <c r="G77" s="1">
        <f>0.37*8</f>
        <v>2.96</v>
      </c>
    </row>
    <row r="78" spans="1:7" x14ac:dyDescent="0.15">
      <c r="A78" s="6">
        <v>40376</v>
      </c>
      <c r="C78" t="s">
        <v>53</v>
      </c>
      <c r="D78" t="s">
        <v>288</v>
      </c>
      <c r="E78" t="s">
        <v>11</v>
      </c>
      <c r="F78" t="s">
        <v>11</v>
      </c>
      <c r="G78" s="1">
        <f>0.37*9</f>
        <v>3.33</v>
      </c>
    </row>
    <row r="79" spans="1:7" x14ac:dyDescent="0.15">
      <c r="A79" s="6">
        <v>40379</v>
      </c>
      <c r="C79" t="s">
        <v>53</v>
      </c>
      <c r="D79" t="s">
        <v>289</v>
      </c>
      <c r="E79" t="s">
        <v>11</v>
      </c>
      <c r="F79" t="s">
        <v>290</v>
      </c>
      <c r="G79" s="1">
        <f>0.37*20</f>
        <v>7.4</v>
      </c>
    </row>
    <row r="80" spans="1:7" x14ac:dyDescent="0.15">
      <c r="A80" s="6">
        <v>40380</v>
      </c>
      <c r="C80" t="s">
        <v>53</v>
      </c>
      <c r="D80" t="s">
        <v>291</v>
      </c>
      <c r="E80" t="s">
        <v>11</v>
      </c>
      <c r="F80" t="s">
        <v>11</v>
      </c>
      <c r="G80" s="1">
        <f>0.37*4</f>
        <v>1.48</v>
      </c>
    </row>
    <row r="81" spans="1:7" x14ac:dyDescent="0.15">
      <c r="A81" s="6">
        <v>40382</v>
      </c>
      <c r="C81" t="s">
        <v>53</v>
      </c>
      <c r="D81" t="s">
        <v>292</v>
      </c>
      <c r="E81" t="s">
        <v>11</v>
      </c>
      <c r="F81" t="s">
        <v>97</v>
      </c>
      <c r="G81" s="1">
        <f>0.37*15</f>
        <v>5.55</v>
      </c>
    </row>
    <row r="82" spans="1:7" x14ac:dyDescent="0.15">
      <c r="A82" s="6">
        <v>40382</v>
      </c>
      <c r="C82" t="s">
        <v>53</v>
      </c>
      <c r="D82" t="s">
        <v>293</v>
      </c>
      <c r="E82" t="s">
        <v>11</v>
      </c>
      <c r="F82" t="s">
        <v>11</v>
      </c>
      <c r="G82" s="1">
        <f>0.37*5</f>
        <v>1.85</v>
      </c>
    </row>
    <row r="83" spans="1:7" x14ac:dyDescent="0.15">
      <c r="A83" s="6">
        <v>40387</v>
      </c>
      <c r="C83" t="s">
        <v>53</v>
      </c>
      <c r="D83" t="s">
        <v>274</v>
      </c>
      <c r="E83" t="s">
        <v>11</v>
      </c>
      <c r="F83" t="s">
        <v>11</v>
      </c>
      <c r="G83" s="1">
        <f>0.376</f>
        <v>0.376</v>
      </c>
    </row>
    <row r="84" spans="1:7" ht="22.5" x14ac:dyDescent="0.15">
      <c r="A84" s="6">
        <v>40395</v>
      </c>
      <c r="C84" t="s">
        <v>53</v>
      </c>
      <c r="D84" s="8" t="s">
        <v>294</v>
      </c>
      <c r="E84" t="s">
        <v>11</v>
      </c>
      <c r="F84" t="s">
        <v>131</v>
      </c>
      <c r="G84" s="1">
        <f>0.37*118</f>
        <v>43.66</v>
      </c>
    </row>
    <row r="85" spans="1:7" x14ac:dyDescent="0.15">
      <c r="A85" s="6">
        <v>40400</v>
      </c>
      <c r="C85" t="s">
        <v>53</v>
      </c>
      <c r="D85" t="s">
        <v>295</v>
      </c>
      <c r="E85" t="s">
        <v>11</v>
      </c>
      <c r="F85" t="s">
        <v>11</v>
      </c>
      <c r="G85" s="1">
        <f>0.37*4</f>
        <v>1.48</v>
      </c>
    </row>
    <row r="86" spans="1:7" x14ac:dyDescent="0.15">
      <c r="A86" s="6">
        <v>40405</v>
      </c>
      <c r="C86" t="s">
        <v>53</v>
      </c>
      <c r="D86" t="s">
        <v>296</v>
      </c>
      <c r="E86" t="s">
        <v>11</v>
      </c>
      <c r="F86" t="s">
        <v>11</v>
      </c>
      <c r="G86" s="1">
        <f>0.37*200</f>
        <v>74</v>
      </c>
    </row>
    <row r="87" spans="1:7" ht="22.5" x14ac:dyDescent="0.15">
      <c r="A87" s="6">
        <v>40417</v>
      </c>
      <c r="C87" t="s">
        <v>53</v>
      </c>
      <c r="D87" s="8" t="s">
        <v>297</v>
      </c>
      <c r="E87" t="s">
        <v>11</v>
      </c>
      <c r="F87" t="s">
        <v>11</v>
      </c>
      <c r="G87" s="1">
        <f>265*0.37</f>
        <v>98.05</v>
      </c>
    </row>
    <row r="88" spans="1:7" ht="22.5" x14ac:dyDescent="0.15">
      <c r="A88" s="6">
        <v>40424</v>
      </c>
      <c r="C88" t="s">
        <v>53</v>
      </c>
      <c r="D88" s="8" t="s">
        <v>298</v>
      </c>
      <c r="E88" t="s">
        <v>11</v>
      </c>
      <c r="F88" t="s">
        <v>11</v>
      </c>
      <c r="G88" s="1">
        <f>0.37*6</f>
        <v>2.2199999999999998</v>
      </c>
    </row>
    <row r="89" spans="1:7" x14ac:dyDescent="0.15">
      <c r="A89" s="6">
        <v>40425</v>
      </c>
      <c r="C89" t="s">
        <v>53</v>
      </c>
      <c r="D89" s="8" t="s">
        <v>299</v>
      </c>
      <c r="E89" t="s">
        <v>11</v>
      </c>
      <c r="F89" t="s">
        <v>11</v>
      </c>
      <c r="G89" s="1">
        <f>0.37*3</f>
        <v>1.1099999999999999</v>
      </c>
    </row>
    <row r="90" spans="1:7" x14ac:dyDescent="0.15">
      <c r="A90" s="6">
        <v>40426</v>
      </c>
      <c r="C90" t="s">
        <v>53</v>
      </c>
      <c r="D90" s="8" t="s">
        <v>300</v>
      </c>
      <c r="E90" t="s">
        <v>11</v>
      </c>
      <c r="F90" t="s">
        <v>11</v>
      </c>
      <c r="G90" s="1">
        <f>0.37*3</f>
        <v>1.1099999999999999</v>
      </c>
    </row>
    <row r="91" spans="1:7" x14ac:dyDescent="0.15">
      <c r="A91" s="6">
        <v>40427</v>
      </c>
      <c r="C91" t="s">
        <v>53</v>
      </c>
      <c r="D91" s="8" t="s">
        <v>301</v>
      </c>
      <c r="E91" t="s">
        <v>11</v>
      </c>
      <c r="F91" t="s">
        <v>11</v>
      </c>
      <c r="G91" s="1">
        <f>0.37*4</f>
        <v>1.48</v>
      </c>
    </row>
    <row r="92" spans="1:7" x14ac:dyDescent="0.15">
      <c r="A92" s="6">
        <v>40429</v>
      </c>
      <c r="C92" t="s">
        <v>53</v>
      </c>
      <c r="D92" s="8" t="s">
        <v>302</v>
      </c>
      <c r="E92" t="s">
        <v>11</v>
      </c>
      <c r="F92" t="s">
        <v>303</v>
      </c>
      <c r="G92" s="1">
        <f>0.37*32</f>
        <v>11.84</v>
      </c>
    </row>
    <row r="93" spans="1:7" x14ac:dyDescent="0.15">
      <c r="A93" s="6">
        <v>40429</v>
      </c>
      <c r="C93" t="s">
        <v>53</v>
      </c>
      <c r="D93" s="8" t="s">
        <v>304</v>
      </c>
      <c r="E93" t="s">
        <v>11</v>
      </c>
      <c r="F93" t="s">
        <v>11</v>
      </c>
      <c r="G93" s="1">
        <f>0.37*3</f>
        <v>1.1099999999999999</v>
      </c>
    </row>
    <row r="94" spans="1:7" ht="22.5" x14ac:dyDescent="0.15">
      <c r="A94" s="6">
        <v>40430</v>
      </c>
      <c r="C94" t="s">
        <v>53</v>
      </c>
      <c r="D94" s="8" t="s">
        <v>305</v>
      </c>
      <c r="E94" t="s">
        <v>11</v>
      </c>
      <c r="F94" t="s">
        <v>11</v>
      </c>
      <c r="G94" s="1">
        <f>0.37*13</f>
        <v>4.8099999999999996</v>
      </c>
    </row>
    <row r="95" spans="1:7" x14ac:dyDescent="0.15">
      <c r="A95" s="6">
        <v>40432</v>
      </c>
      <c r="C95" t="s">
        <v>53</v>
      </c>
      <c r="D95" s="8" t="s">
        <v>306</v>
      </c>
      <c r="E95" t="s">
        <v>11</v>
      </c>
      <c r="F95" t="s">
        <v>11</v>
      </c>
      <c r="G95" s="1">
        <f>0.37*3</f>
        <v>1.1099999999999999</v>
      </c>
    </row>
    <row r="96" spans="1:7" x14ac:dyDescent="0.15">
      <c r="A96" s="6">
        <v>40432</v>
      </c>
      <c r="C96" t="s">
        <v>53</v>
      </c>
      <c r="D96" s="8" t="s">
        <v>307</v>
      </c>
      <c r="E96" t="s">
        <v>11</v>
      </c>
      <c r="F96" t="s">
        <v>308</v>
      </c>
      <c r="G96" s="1">
        <f>0.37*40</f>
        <v>14.8</v>
      </c>
    </row>
    <row r="97" spans="1:7" x14ac:dyDescent="0.15">
      <c r="A97" s="6">
        <v>40433</v>
      </c>
      <c r="C97" t="s">
        <v>53</v>
      </c>
      <c r="D97" s="8" t="s">
        <v>309</v>
      </c>
      <c r="E97" t="s">
        <v>11</v>
      </c>
      <c r="F97" t="s">
        <v>11</v>
      </c>
      <c r="G97" s="1">
        <f>0.37*4</f>
        <v>1.48</v>
      </c>
    </row>
    <row r="98" spans="1:7" x14ac:dyDescent="0.15">
      <c r="A98" s="6">
        <v>40434</v>
      </c>
      <c r="C98" t="s">
        <v>53</v>
      </c>
      <c r="D98" s="8" t="s">
        <v>310</v>
      </c>
      <c r="E98" t="s">
        <v>11</v>
      </c>
      <c r="F98" t="s">
        <v>14</v>
      </c>
      <c r="G98" s="1">
        <f>0.37*22</f>
        <v>8.14</v>
      </c>
    </row>
    <row r="99" spans="1:7" x14ac:dyDescent="0.15">
      <c r="A99" s="6">
        <v>40436</v>
      </c>
      <c r="C99" t="s">
        <v>53</v>
      </c>
      <c r="D99" s="8" t="s">
        <v>311</v>
      </c>
      <c r="E99" t="s">
        <v>11</v>
      </c>
      <c r="F99" t="s">
        <v>11</v>
      </c>
      <c r="G99" s="1">
        <f>0.37*3</f>
        <v>1.1099999999999999</v>
      </c>
    </row>
    <row r="100" spans="1:7" x14ac:dyDescent="0.15">
      <c r="A100" s="6">
        <v>40436</v>
      </c>
      <c r="C100" t="s">
        <v>53</v>
      </c>
      <c r="D100" s="8" t="s">
        <v>312</v>
      </c>
      <c r="E100" t="s">
        <v>11</v>
      </c>
      <c r="F100" t="s">
        <v>11</v>
      </c>
      <c r="G100" s="1">
        <f>0.37*2</f>
        <v>0.74</v>
      </c>
    </row>
    <row r="101" spans="1:7" x14ac:dyDescent="0.15">
      <c r="A101" s="6">
        <v>40437</v>
      </c>
      <c r="C101" t="s">
        <v>53</v>
      </c>
      <c r="D101" s="8" t="s">
        <v>313</v>
      </c>
      <c r="E101" t="s">
        <v>11</v>
      </c>
      <c r="F101" t="s">
        <v>36</v>
      </c>
      <c r="G101" s="1">
        <f>0.37*52</f>
        <v>19.239999999999998</v>
      </c>
    </row>
    <row r="102" spans="1:7" x14ac:dyDescent="0.15">
      <c r="A102" s="6">
        <v>40438</v>
      </c>
      <c r="C102" t="s">
        <v>53</v>
      </c>
      <c r="D102" s="8" t="s">
        <v>314</v>
      </c>
      <c r="E102" t="s">
        <v>11</v>
      </c>
      <c r="F102" t="s">
        <v>11</v>
      </c>
      <c r="G102" s="1">
        <f>0.37*7</f>
        <v>2.59</v>
      </c>
    </row>
    <row r="103" spans="1:7" x14ac:dyDescent="0.15">
      <c r="A103" s="6">
        <v>40438</v>
      </c>
      <c r="C103" t="s">
        <v>53</v>
      </c>
      <c r="D103" s="8" t="s">
        <v>315</v>
      </c>
      <c r="E103" t="s">
        <v>11</v>
      </c>
      <c r="F103" t="s">
        <v>14</v>
      </c>
      <c r="G103" s="1">
        <f>0.37*22</f>
        <v>8.14</v>
      </c>
    </row>
    <row r="104" spans="1:7" x14ac:dyDescent="0.15">
      <c r="A104" s="6">
        <v>40439</v>
      </c>
      <c r="C104" t="s">
        <v>53</v>
      </c>
      <c r="D104" s="8" t="s">
        <v>316</v>
      </c>
      <c r="E104" t="s">
        <v>11</v>
      </c>
      <c r="F104" t="s">
        <v>11</v>
      </c>
      <c r="G104" s="1">
        <f>0.37*2</f>
        <v>0.74</v>
      </c>
    </row>
    <row r="105" spans="1:7" ht="22.5" x14ac:dyDescent="0.15">
      <c r="A105" s="6">
        <v>40439</v>
      </c>
      <c r="C105" t="s">
        <v>53</v>
      </c>
      <c r="D105" s="8" t="s">
        <v>317</v>
      </c>
      <c r="E105" t="s">
        <v>11</v>
      </c>
      <c r="F105" t="s">
        <v>11</v>
      </c>
      <c r="G105" s="1">
        <f>0.37*3</f>
        <v>1.1099999999999999</v>
      </c>
    </row>
    <row r="106" spans="1:7" ht="22.5" x14ac:dyDescent="0.15">
      <c r="A106" s="6">
        <v>40443</v>
      </c>
      <c r="C106" t="s">
        <v>53</v>
      </c>
      <c r="D106" s="8" t="s">
        <v>318</v>
      </c>
      <c r="E106" t="s">
        <v>11</v>
      </c>
      <c r="F106" t="s">
        <v>16</v>
      </c>
      <c r="G106" s="1">
        <f>0.37*15</f>
        <v>5.55</v>
      </c>
    </row>
    <row r="107" spans="1:7" x14ac:dyDescent="0.15">
      <c r="A107" s="6">
        <v>40443</v>
      </c>
      <c r="C107" t="s">
        <v>53</v>
      </c>
      <c r="D107" s="8" t="s">
        <v>319</v>
      </c>
      <c r="E107" t="s">
        <v>11</v>
      </c>
      <c r="F107" t="s">
        <v>11</v>
      </c>
      <c r="G107" s="1">
        <f>0.37*13</f>
        <v>4.8099999999999996</v>
      </c>
    </row>
    <row r="108" spans="1:7" x14ac:dyDescent="0.15">
      <c r="A108" s="6">
        <v>40446</v>
      </c>
      <c r="C108" t="s">
        <v>53</v>
      </c>
      <c r="D108" s="8" t="s">
        <v>320</v>
      </c>
      <c r="E108" t="s">
        <v>11</v>
      </c>
      <c r="F108" t="s">
        <v>11</v>
      </c>
      <c r="G108" s="1">
        <f>0.37*2</f>
        <v>0.74</v>
      </c>
    </row>
    <row r="109" spans="1:7" x14ac:dyDescent="0.15">
      <c r="A109" s="6">
        <v>40447</v>
      </c>
      <c r="C109" t="s">
        <v>53</v>
      </c>
      <c r="D109" s="8" t="s">
        <v>321</v>
      </c>
      <c r="E109" t="s">
        <v>11</v>
      </c>
      <c r="F109" t="s">
        <v>11</v>
      </c>
      <c r="G109" s="1">
        <f>0.37*6</f>
        <v>2.2199999999999998</v>
      </c>
    </row>
    <row r="110" spans="1:7" ht="22.5" x14ac:dyDescent="0.15">
      <c r="A110" s="6">
        <v>40448</v>
      </c>
      <c r="C110" t="s">
        <v>53</v>
      </c>
      <c r="D110" s="8" t="s">
        <v>322</v>
      </c>
      <c r="E110" t="s">
        <v>11</v>
      </c>
      <c r="F110" t="s">
        <v>11</v>
      </c>
      <c r="G110" s="1">
        <f>0.37*7</f>
        <v>2.59</v>
      </c>
    </row>
    <row r="111" spans="1:7" x14ac:dyDescent="0.15">
      <c r="A111" s="6">
        <v>40448</v>
      </c>
      <c r="C111" t="s">
        <v>53</v>
      </c>
      <c r="D111" s="8" t="s">
        <v>323</v>
      </c>
      <c r="E111" t="s">
        <v>11</v>
      </c>
      <c r="F111" t="s">
        <v>11</v>
      </c>
      <c r="G111" s="1">
        <f>0.37*6</f>
        <v>2.2199999999999998</v>
      </c>
    </row>
    <row r="112" spans="1:7" x14ac:dyDescent="0.15">
      <c r="A112" s="6">
        <v>40448</v>
      </c>
      <c r="C112" t="s">
        <v>53</v>
      </c>
      <c r="D112" s="8" t="s">
        <v>324</v>
      </c>
      <c r="E112" t="s">
        <v>11</v>
      </c>
      <c r="F112" t="s">
        <v>11</v>
      </c>
      <c r="G112" s="1">
        <f>0.37*6</f>
        <v>2.2199999999999998</v>
      </c>
    </row>
    <row r="113" spans="1:7" x14ac:dyDescent="0.15">
      <c r="A113" s="6">
        <v>40450</v>
      </c>
      <c r="C113" t="s">
        <v>53</v>
      </c>
      <c r="D113" s="8" t="s">
        <v>325</v>
      </c>
      <c r="E113" t="s">
        <v>11</v>
      </c>
      <c r="F113" t="s">
        <v>36</v>
      </c>
      <c r="G113" s="1">
        <f>0.37*52</f>
        <v>19.239999999999998</v>
      </c>
    </row>
    <row r="114" spans="1:7" x14ac:dyDescent="0.15">
      <c r="A114" s="6">
        <v>40451</v>
      </c>
      <c r="C114" t="s">
        <v>53</v>
      </c>
      <c r="D114" s="8" t="s">
        <v>326</v>
      </c>
      <c r="E114" t="s">
        <v>327</v>
      </c>
      <c r="F114" t="s">
        <v>12</v>
      </c>
      <c r="G114" s="1">
        <f>0.37*11</f>
        <v>4.07</v>
      </c>
    </row>
    <row r="115" spans="1:7" x14ac:dyDescent="0.15">
      <c r="A115" s="6">
        <v>40451</v>
      </c>
      <c r="C115" t="s">
        <v>53</v>
      </c>
      <c r="D115" s="8" t="s">
        <v>328</v>
      </c>
      <c r="E115" t="s">
        <v>11</v>
      </c>
      <c r="F115" t="s">
        <v>11</v>
      </c>
      <c r="G115" s="1">
        <f>0.37*5</f>
        <v>1.85</v>
      </c>
    </row>
    <row r="116" spans="1:7" x14ac:dyDescent="0.15">
      <c r="A116" s="6">
        <v>40452</v>
      </c>
      <c r="C116" t="s">
        <v>53</v>
      </c>
      <c r="D116" s="8" t="s">
        <v>329</v>
      </c>
      <c r="E116" t="s">
        <v>11</v>
      </c>
      <c r="F116" t="s">
        <v>36</v>
      </c>
      <c r="G116" s="1">
        <f>0.37*52</f>
        <v>19.239999999999998</v>
      </c>
    </row>
    <row r="117" spans="1:7" x14ac:dyDescent="0.15">
      <c r="A117" s="6">
        <v>40455</v>
      </c>
      <c r="C117" t="s">
        <v>53</v>
      </c>
      <c r="D117" s="8" t="s">
        <v>330</v>
      </c>
      <c r="E117" t="s">
        <v>11</v>
      </c>
      <c r="F117" t="s">
        <v>78</v>
      </c>
      <c r="G117" s="1">
        <f>0.37*56</f>
        <v>20.72</v>
      </c>
    </row>
    <row r="118" spans="1:7" ht="22.5" x14ac:dyDescent="0.15">
      <c r="A118" s="6">
        <v>40461</v>
      </c>
      <c r="C118" t="s">
        <v>53</v>
      </c>
      <c r="D118" s="8" t="s">
        <v>331</v>
      </c>
      <c r="E118" t="s">
        <v>11</v>
      </c>
      <c r="F118" t="s">
        <v>36</v>
      </c>
      <c r="G118" s="1">
        <f>0.37*52</f>
        <v>19.239999999999998</v>
      </c>
    </row>
    <row r="119" spans="1:7" ht="22.5" x14ac:dyDescent="0.15">
      <c r="A119" s="6">
        <v>40462</v>
      </c>
      <c r="C119" t="s">
        <v>53</v>
      </c>
      <c r="D119" s="8" t="s">
        <v>332</v>
      </c>
      <c r="E119" t="s">
        <v>11</v>
      </c>
      <c r="F119" t="s">
        <v>11</v>
      </c>
      <c r="G119" s="1">
        <f>0.37*6</f>
        <v>2.2199999999999998</v>
      </c>
    </row>
    <row r="120" spans="1:7" x14ac:dyDescent="0.15">
      <c r="A120" s="6">
        <v>40463</v>
      </c>
      <c r="C120" t="s">
        <v>53</v>
      </c>
      <c r="D120" s="8" t="s">
        <v>333</v>
      </c>
      <c r="E120" t="s">
        <v>11</v>
      </c>
      <c r="F120" t="s">
        <v>36</v>
      </c>
      <c r="G120" s="1">
        <f>0.37*56</f>
        <v>20.72</v>
      </c>
    </row>
    <row r="121" spans="1:7" ht="22.5" x14ac:dyDescent="0.15">
      <c r="A121" s="6">
        <v>40464</v>
      </c>
      <c r="C121" t="s">
        <v>53</v>
      </c>
      <c r="D121" s="8" t="s">
        <v>334</v>
      </c>
      <c r="E121" t="s">
        <v>11</v>
      </c>
      <c r="F121" t="s">
        <v>11</v>
      </c>
      <c r="G121" s="1">
        <f>0.37*9</f>
        <v>3.33</v>
      </c>
    </row>
    <row r="122" spans="1:7" x14ac:dyDescent="0.15">
      <c r="A122" s="6">
        <v>40466</v>
      </c>
      <c r="C122" t="s">
        <v>53</v>
      </c>
      <c r="D122" s="8" t="s">
        <v>335</v>
      </c>
      <c r="E122" t="s">
        <v>11</v>
      </c>
      <c r="F122" t="s">
        <v>36</v>
      </c>
      <c r="G122" s="1">
        <f>0.37*52</f>
        <v>19.239999999999998</v>
      </c>
    </row>
    <row r="123" spans="1:7" x14ac:dyDescent="0.15">
      <c r="A123" s="6">
        <v>40468</v>
      </c>
      <c r="C123" t="s">
        <v>53</v>
      </c>
      <c r="D123" s="8" t="s">
        <v>336</v>
      </c>
      <c r="E123" t="s">
        <v>11</v>
      </c>
      <c r="F123" t="s">
        <v>11</v>
      </c>
      <c r="G123" s="1">
        <f>0.37*5</f>
        <v>1.85</v>
      </c>
    </row>
    <row r="124" spans="1:7" x14ac:dyDescent="0.15">
      <c r="A124" s="6">
        <v>40470</v>
      </c>
      <c r="C124" t="s">
        <v>53</v>
      </c>
      <c r="D124" s="8" t="s">
        <v>337</v>
      </c>
      <c r="E124" t="s">
        <v>11</v>
      </c>
      <c r="F124" t="s">
        <v>36</v>
      </c>
      <c r="G124" s="1">
        <f>52*0.37</f>
        <v>19.239999999999998</v>
      </c>
    </row>
    <row r="125" spans="1:7" x14ac:dyDescent="0.15">
      <c r="A125" s="6">
        <v>40476</v>
      </c>
      <c r="C125" t="s">
        <v>53</v>
      </c>
      <c r="D125" s="8" t="s">
        <v>338</v>
      </c>
      <c r="E125" t="s">
        <v>11</v>
      </c>
      <c r="F125" t="s">
        <v>11</v>
      </c>
      <c r="G125" s="1">
        <f>0.37*5</f>
        <v>1.85</v>
      </c>
    </row>
    <row r="126" spans="1:7" x14ac:dyDescent="0.15">
      <c r="A126" s="6">
        <v>40476</v>
      </c>
      <c r="C126" t="s">
        <v>53</v>
      </c>
      <c r="D126" s="8" t="s">
        <v>339</v>
      </c>
      <c r="E126" t="s">
        <v>11</v>
      </c>
      <c r="F126" t="s">
        <v>11</v>
      </c>
      <c r="G126" s="1">
        <f>0.37*3</f>
        <v>1.1099999999999999</v>
      </c>
    </row>
    <row r="127" spans="1:7" x14ac:dyDescent="0.15">
      <c r="A127" s="6">
        <v>40480</v>
      </c>
      <c r="C127" t="s">
        <v>53</v>
      </c>
      <c r="D127" s="8" t="s">
        <v>340</v>
      </c>
      <c r="E127" t="s">
        <v>11</v>
      </c>
      <c r="F127" t="s">
        <v>341</v>
      </c>
      <c r="G127" s="1">
        <f>0.37*222</f>
        <v>82.14</v>
      </c>
    </row>
    <row r="128" spans="1:7" ht="22.5" x14ac:dyDescent="0.15">
      <c r="A128" s="6">
        <v>40481</v>
      </c>
      <c r="C128" t="s">
        <v>53</v>
      </c>
      <c r="D128" s="8" t="s">
        <v>342</v>
      </c>
      <c r="E128" t="s">
        <v>11</v>
      </c>
      <c r="F128" t="s">
        <v>12</v>
      </c>
      <c r="G128" s="1">
        <f>0.37*13</f>
        <v>4.8099999999999996</v>
      </c>
    </row>
    <row r="129" spans="1:7" x14ac:dyDescent="0.15">
      <c r="A129" s="6">
        <v>40487</v>
      </c>
      <c r="C129" t="s">
        <v>53</v>
      </c>
      <c r="D129" s="8" t="s">
        <v>531</v>
      </c>
      <c r="E129" t="s">
        <v>11</v>
      </c>
      <c r="F129" t="s">
        <v>11</v>
      </c>
      <c r="G129" s="1">
        <f>3*0.37</f>
        <v>1.1099999999999999</v>
      </c>
    </row>
    <row r="130" spans="1:7" x14ac:dyDescent="0.15">
      <c r="A130" s="6">
        <v>40488</v>
      </c>
      <c r="C130" t="s">
        <v>53</v>
      </c>
      <c r="D130" s="8" t="s">
        <v>532</v>
      </c>
      <c r="E130" t="s">
        <v>11</v>
      </c>
      <c r="F130" t="s">
        <v>36</v>
      </c>
      <c r="G130" s="1">
        <f>51*0.37</f>
        <v>18.87</v>
      </c>
    </row>
    <row r="131" spans="1:7" x14ac:dyDescent="0.15">
      <c r="A131" s="6">
        <v>40492</v>
      </c>
      <c r="C131" t="s">
        <v>53</v>
      </c>
      <c r="D131" s="8" t="s">
        <v>533</v>
      </c>
      <c r="E131" t="s">
        <v>11</v>
      </c>
      <c r="F131" t="s">
        <v>11</v>
      </c>
      <c r="G131" s="1">
        <f>4*0.37</f>
        <v>1.48</v>
      </c>
    </row>
    <row r="132" spans="1:7" x14ac:dyDescent="0.15">
      <c r="A132" s="6">
        <v>40492</v>
      </c>
      <c r="C132" t="s">
        <v>53</v>
      </c>
      <c r="D132" s="8" t="s">
        <v>214</v>
      </c>
      <c r="E132" t="s">
        <v>11</v>
      </c>
      <c r="F132" t="s">
        <v>14</v>
      </c>
      <c r="G132" s="1">
        <f>16*0.37</f>
        <v>5.92</v>
      </c>
    </row>
    <row r="133" spans="1:7" x14ac:dyDescent="0.15">
      <c r="A133" s="6">
        <v>40493</v>
      </c>
      <c r="C133" t="s">
        <v>53</v>
      </c>
      <c r="D133" s="8" t="s">
        <v>534</v>
      </c>
      <c r="E133" t="s">
        <v>11</v>
      </c>
      <c r="F133" t="s">
        <v>11</v>
      </c>
      <c r="G133" s="1">
        <f>7*0.37</f>
        <v>2.59</v>
      </c>
    </row>
    <row r="134" spans="1:7" x14ac:dyDescent="0.15">
      <c r="A134" s="6">
        <v>40494</v>
      </c>
      <c r="C134" t="s">
        <v>53</v>
      </c>
      <c r="D134" s="8" t="s">
        <v>535</v>
      </c>
      <c r="E134" t="s">
        <v>11</v>
      </c>
      <c r="F134" t="s">
        <v>131</v>
      </c>
      <c r="G134" s="1">
        <f>121*0.37</f>
        <v>44.769999999999996</v>
      </c>
    </row>
    <row r="135" spans="1:7" x14ac:dyDescent="0.15">
      <c r="A135" s="6">
        <v>40497</v>
      </c>
      <c r="C135" t="s">
        <v>53</v>
      </c>
      <c r="D135" s="8" t="s">
        <v>239</v>
      </c>
      <c r="E135" t="s">
        <v>11</v>
      </c>
      <c r="F135" t="s">
        <v>11</v>
      </c>
      <c r="G135" s="1">
        <f>3*0.37</f>
        <v>1.1099999999999999</v>
      </c>
    </row>
    <row r="136" spans="1:7" x14ac:dyDescent="0.15">
      <c r="A136" s="6">
        <v>40499</v>
      </c>
      <c r="C136" t="s">
        <v>53</v>
      </c>
      <c r="D136" s="8" t="s">
        <v>536</v>
      </c>
      <c r="E136" t="s">
        <v>11</v>
      </c>
      <c r="F136" t="s">
        <v>559</v>
      </c>
      <c r="G136" s="1">
        <f>175*0.37</f>
        <v>64.75</v>
      </c>
    </row>
    <row r="137" spans="1:7" x14ac:dyDescent="0.15">
      <c r="A137" s="6">
        <v>40500</v>
      </c>
      <c r="C137" t="s">
        <v>53</v>
      </c>
      <c r="D137" s="8" t="s">
        <v>537</v>
      </c>
      <c r="E137" t="s">
        <v>11</v>
      </c>
      <c r="F137" t="s">
        <v>11</v>
      </c>
      <c r="G137" s="1">
        <f>6*0.37</f>
        <v>2.2199999999999998</v>
      </c>
    </row>
    <row r="138" spans="1:7" x14ac:dyDescent="0.15">
      <c r="A138" s="6">
        <v>40501</v>
      </c>
      <c r="C138" t="s">
        <v>53</v>
      </c>
      <c r="D138" s="8" t="s">
        <v>538</v>
      </c>
      <c r="E138" t="s">
        <v>11</v>
      </c>
      <c r="F138" t="s">
        <v>11</v>
      </c>
      <c r="G138" s="1">
        <f>7*0.37</f>
        <v>2.59</v>
      </c>
    </row>
    <row r="139" spans="1:7" x14ac:dyDescent="0.15">
      <c r="A139" s="6">
        <v>40502</v>
      </c>
      <c r="C139" t="s">
        <v>53</v>
      </c>
      <c r="D139" s="8" t="s">
        <v>539</v>
      </c>
      <c r="E139" t="s">
        <v>11</v>
      </c>
      <c r="F139" t="s">
        <v>14</v>
      </c>
      <c r="G139" s="1">
        <f>14*0.37</f>
        <v>5.18</v>
      </c>
    </row>
    <row r="140" spans="1:7" x14ac:dyDescent="0.15">
      <c r="A140" s="6">
        <v>40503</v>
      </c>
      <c r="C140" t="s">
        <v>53</v>
      </c>
      <c r="D140" s="8" t="s">
        <v>540</v>
      </c>
      <c r="E140" t="s">
        <v>11</v>
      </c>
      <c r="F140" t="s">
        <v>11</v>
      </c>
      <c r="G140" s="1">
        <f>12*0.37</f>
        <v>4.4399999999999995</v>
      </c>
    </row>
    <row r="141" spans="1:7" x14ac:dyDescent="0.15">
      <c r="A141" s="6">
        <v>40506</v>
      </c>
      <c r="C141" t="s">
        <v>53</v>
      </c>
      <c r="D141" s="8" t="s">
        <v>541</v>
      </c>
      <c r="E141" t="s">
        <v>11</v>
      </c>
      <c r="F141" t="s">
        <v>36</v>
      </c>
      <c r="G141" s="1">
        <f>56*0.37</f>
        <v>20.72</v>
      </c>
    </row>
    <row r="142" spans="1:7" x14ac:dyDescent="0.15">
      <c r="A142" s="6">
        <v>40506</v>
      </c>
      <c r="C142" t="s">
        <v>53</v>
      </c>
      <c r="D142" s="8" t="s">
        <v>542</v>
      </c>
      <c r="E142" t="s">
        <v>11</v>
      </c>
      <c r="F142" t="s">
        <v>11</v>
      </c>
      <c r="G142" s="1">
        <f>12*0.37</f>
        <v>4.4399999999999995</v>
      </c>
    </row>
    <row r="143" spans="1:7" x14ac:dyDescent="0.15">
      <c r="A143" s="6">
        <v>40507</v>
      </c>
      <c r="C143" t="s">
        <v>53</v>
      </c>
      <c r="D143" s="8" t="s">
        <v>543</v>
      </c>
      <c r="E143" t="s">
        <v>11</v>
      </c>
      <c r="F143" t="s">
        <v>93</v>
      </c>
      <c r="G143" s="1">
        <f>28*0.37</f>
        <v>10.36</v>
      </c>
    </row>
    <row r="144" spans="1:7" x14ac:dyDescent="0.15">
      <c r="A144" s="6">
        <v>40508</v>
      </c>
      <c r="C144" t="s">
        <v>53</v>
      </c>
      <c r="D144" s="8" t="s">
        <v>237</v>
      </c>
      <c r="E144" t="s">
        <v>11</v>
      </c>
      <c r="F144" t="s">
        <v>11</v>
      </c>
      <c r="G144" s="1">
        <f>5*0.37</f>
        <v>1.85</v>
      </c>
    </row>
    <row r="145" spans="1:7" x14ac:dyDescent="0.15">
      <c r="A145" s="6">
        <v>40509</v>
      </c>
      <c r="C145" t="s">
        <v>53</v>
      </c>
      <c r="D145" s="8" t="s">
        <v>544</v>
      </c>
      <c r="E145" t="s">
        <v>11</v>
      </c>
      <c r="F145" t="s">
        <v>105</v>
      </c>
      <c r="G145" s="1">
        <f>128*0.37</f>
        <v>47.36</v>
      </c>
    </row>
    <row r="146" spans="1:7" x14ac:dyDescent="0.15">
      <c r="A146" s="6">
        <v>40512</v>
      </c>
      <c r="C146" t="s">
        <v>53</v>
      </c>
      <c r="D146" s="8" t="s">
        <v>545</v>
      </c>
      <c r="E146" t="s">
        <v>11</v>
      </c>
      <c r="F146" t="s">
        <v>11</v>
      </c>
      <c r="G146" s="1">
        <f>6*0.37</f>
        <v>2.2199999999999998</v>
      </c>
    </row>
    <row r="147" spans="1:7" x14ac:dyDescent="0.15">
      <c r="A147" s="6">
        <v>40512</v>
      </c>
      <c r="C147" t="s">
        <v>53</v>
      </c>
      <c r="D147" s="8" t="s">
        <v>359</v>
      </c>
      <c r="E147" t="s">
        <v>11</v>
      </c>
      <c r="F147" t="s">
        <v>14</v>
      </c>
      <c r="G147" s="1">
        <f>11*0.37</f>
        <v>4.07</v>
      </c>
    </row>
    <row r="148" spans="1:7" x14ac:dyDescent="0.15">
      <c r="A148" s="6">
        <v>40513</v>
      </c>
      <c r="C148" t="s">
        <v>53</v>
      </c>
      <c r="D148" s="8" t="s">
        <v>546</v>
      </c>
      <c r="E148" t="s">
        <v>11</v>
      </c>
      <c r="F148" t="s">
        <v>72</v>
      </c>
      <c r="G148" s="1">
        <f>98*0.37</f>
        <v>36.26</v>
      </c>
    </row>
    <row r="149" spans="1:7" ht="22.5" x14ac:dyDescent="0.15">
      <c r="A149" s="6">
        <v>40513</v>
      </c>
      <c r="C149" t="s">
        <v>53</v>
      </c>
      <c r="D149" s="8" t="s">
        <v>318</v>
      </c>
      <c r="E149" t="s">
        <v>11</v>
      </c>
      <c r="F149" t="s">
        <v>16</v>
      </c>
      <c r="G149" s="1">
        <f>20*0.37</f>
        <v>7.4</v>
      </c>
    </row>
    <row r="150" spans="1:7" x14ac:dyDescent="0.15">
      <c r="A150" s="6">
        <v>40515</v>
      </c>
      <c r="C150" t="s">
        <v>53</v>
      </c>
      <c r="D150" s="8" t="s">
        <v>547</v>
      </c>
      <c r="E150" t="s">
        <v>11</v>
      </c>
      <c r="F150" t="s">
        <v>11</v>
      </c>
      <c r="G150" s="1">
        <f>6*0.37</f>
        <v>2.2199999999999998</v>
      </c>
    </row>
    <row r="151" spans="1:7" x14ac:dyDescent="0.15">
      <c r="A151" s="6">
        <v>40515</v>
      </c>
      <c r="C151" t="s">
        <v>53</v>
      </c>
      <c r="D151" s="8" t="s">
        <v>548</v>
      </c>
      <c r="E151" t="s">
        <v>11</v>
      </c>
      <c r="F151" t="s">
        <v>36</v>
      </c>
      <c r="G151" s="1">
        <f>50*0.37</f>
        <v>18.5</v>
      </c>
    </row>
    <row r="152" spans="1:7" x14ac:dyDescent="0.15">
      <c r="A152" s="6">
        <v>40524</v>
      </c>
      <c r="C152" t="s">
        <v>53</v>
      </c>
      <c r="D152" s="8" t="s">
        <v>498</v>
      </c>
      <c r="E152" t="s">
        <v>11</v>
      </c>
      <c r="F152" t="s">
        <v>36</v>
      </c>
      <c r="G152" s="1">
        <f>48*0.37</f>
        <v>17.759999999999998</v>
      </c>
    </row>
    <row r="153" spans="1:7" x14ac:dyDescent="0.15">
      <c r="A153" s="6">
        <v>40525</v>
      </c>
      <c r="C153" t="s">
        <v>53</v>
      </c>
      <c r="D153" s="8" t="s">
        <v>549</v>
      </c>
      <c r="E153" t="s">
        <v>11</v>
      </c>
      <c r="F153" t="s">
        <v>36</v>
      </c>
      <c r="G153" s="1">
        <f>51*0.37</f>
        <v>18.87</v>
      </c>
    </row>
    <row r="154" spans="1:7" x14ac:dyDescent="0.15">
      <c r="A154" s="6">
        <v>40525</v>
      </c>
      <c r="C154" t="s">
        <v>53</v>
      </c>
      <c r="D154" s="8" t="s">
        <v>550</v>
      </c>
      <c r="E154" t="s">
        <v>11</v>
      </c>
      <c r="F154" t="s">
        <v>11</v>
      </c>
      <c r="G154" s="1">
        <f>5*0.37</f>
        <v>1.85</v>
      </c>
    </row>
    <row r="155" spans="1:7" x14ac:dyDescent="0.15">
      <c r="A155" s="6">
        <v>40526</v>
      </c>
      <c r="C155" t="s">
        <v>53</v>
      </c>
      <c r="D155" s="8" t="s">
        <v>551</v>
      </c>
      <c r="E155" t="s">
        <v>11</v>
      </c>
      <c r="F155" t="s">
        <v>11</v>
      </c>
      <c r="G155" s="1">
        <f>8*0.37</f>
        <v>2.96</v>
      </c>
    </row>
    <row r="156" spans="1:7" x14ac:dyDescent="0.15">
      <c r="A156" s="6">
        <v>40527</v>
      </c>
      <c r="C156" t="s">
        <v>53</v>
      </c>
      <c r="D156" s="8" t="s">
        <v>552</v>
      </c>
      <c r="E156" t="s">
        <v>11</v>
      </c>
      <c r="F156" t="s">
        <v>11</v>
      </c>
      <c r="G156" s="1">
        <f>7*0.37</f>
        <v>2.59</v>
      </c>
    </row>
    <row r="157" spans="1:7" x14ac:dyDescent="0.15">
      <c r="A157" s="6">
        <v>40527</v>
      </c>
      <c r="C157" t="s">
        <v>53</v>
      </c>
      <c r="D157" s="8" t="s">
        <v>553</v>
      </c>
      <c r="E157" t="s">
        <v>11</v>
      </c>
      <c r="F157" t="s">
        <v>11</v>
      </c>
      <c r="G157" s="1">
        <f>2*0.37</f>
        <v>0.74</v>
      </c>
    </row>
    <row r="158" spans="1:7" x14ac:dyDescent="0.15">
      <c r="A158" s="6">
        <v>40528</v>
      </c>
      <c r="C158" t="s">
        <v>53</v>
      </c>
      <c r="D158" s="8" t="s">
        <v>554</v>
      </c>
      <c r="E158" t="s">
        <v>11</v>
      </c>
      <c r="F158" t="s">
        <v>11</v>
      </c>
      <c r="G158" s="1">
        <f>5*0.37</f>
        <v>1.85</v>
      </c>
    </row>
    <row r="159" spans="1:7" x14ac:dyDescent="0.15">
      <c r="A159" s="6">
        <v>40529</v>
      </c>
      <c r="C159" t="s">
        <v>53</v>
      </c>
      <c r="D159" s="8" t="s">
        <v>555</v>
      </c>
      <c r="E159" t="s">
        <v>11</v>
      </c>
      <c r="F159" t="s">
        <v>11</v>
      </c>
      <c r="G159" s="1">
        <f>10*0.37</f>
        <v>3.7</v>
      </c>
    </row>
    <row r="160" spans="1:7" x14ac:dyDescent="0.15">
      <c r="A160" s="6">
        <v>40529</v>
      </c>
      <c r="C160" t="s">
        <v>53</v>
      </c>
      <c r="D160" s="8" t="s">
        <v>556</v>
      </c>
      <c r="E160" t="s">
        <v>11</v>
      </c>
      <c r="F160" t="s">
        <v>14</v>
      </c>
      <c r="G160" s="1">
        <f>22*0.37</f>
        <v>8.14</v>
      </c>
    </row>
    <row r="161" spans="1:7" x14ac:dyDescent="0.15">
      <c r="A161" s="6">
        <v>40530</v>
      </c>
      <c r="C161" t="s">
        <v>53</v>
      </c>
      <c r="D161" s="8" t="s">
        <v>557</v>
      </c>
      <c r="E161" t="s">
        <v>11</v>
      </c>
      <c r="F161" t="s">
        <v>14</v>
      </c>
      <c r="G161" s="1">
        <f>16*0.37</f>
        <v>5.92</v>
      </c>
    </row>
    <row r="162" spans="1:7" x14ac:dyDescent="0.15">
      <c r="A162" s="6">
        <v>40532</v>
      </c>
      <c r="C162" t="s">
        <v>53</v>
      </c>
      <c r="D162" s="8" t="s">
        <v>558</v>
      </c>
      <c r="E162" t="s">
        <v>11</v>
      </c>
      <c r="F162" t="s">
        <v>36</v>
      </c>
      <c r="G162" s="1">
        <f>50*0.37</f>
        <v>18.5</v>
      </c>
    </row>
    <row r="163" spans="1:7" x14ac:dyDescent="0.15">
      <c r="A163" s="6">
        <v>40546</v>
      </c>
      <c r="C163" t="s">
        <v>53</v>
      </c>
      <c r="D163" s="8" t="s">
        <v>343</v>
      </c>
      <c r="E163" t="s">
        <v>11</v>
      </c>
      <c r="F163" t="s">
        <v>36</v>
      </c>
      <c r="G163" s="1">
        <f>50*0.37</f>
        <v>18.5</v>
      </c>
    </row>
    <row r="164" spans="1:7" x14ac:dyDescent="0.15">
      <c r="A164" s="6">
        <v>40550</v>
      </c>
      <c r="C164" t="s">
        <v>53</v>
      </c>
      <c r="D164" s="8" t="s">
        <v>344</v>
      </c>
      <c r="E164" t="s">
        <v>11</v>
      </c>
      <c r="F164" t="s">
        <v>11</v>
      </c>
      <c r="G164" s="1">
        <f>7*0.37</f>
        <v>2.59</v>
      </c>
    </row>
    <row r="165" spans="1:7" x14ac:dyDescent="0.15">
      <c r="A165" s="6">
        <v>40551</v>
      </c>
      <c r="C165" t="s">
        <v>53</v>
      </c>
      <c r="D165" s="8" t="s">
        <v>345</v>
      </c>
      <c r="E165" t="s">
        <v>11</v>
      </c>
      <c r="F165" t="s">
        <v>14</v>
      </c>
      <c r="G165" s="1">
        <f>23*0.37</f>
        <v>8.51</v>
      </c>
    </row>
    <row r="166" spans="1:7" ht="22.5" x14ac:dyDescent="0.15">
      <c r="A166" s="6">
        <v>40552</v>
      </c>
      <c r="C166" t="s">
        <v>53</v>
      </c>
      <c r="D166" s="8" t="s">
        <v>346</v>
      </c>
      <c r="E166" t="s">
        <v>11</v>
      </c>
      <c r="F166" t="s">
        <v>11</v>
      </c>
      <c r="G166" s="1">
        <f>5*0.37</f>
        <v>1.85</v>
      </c>
    </row>
    <row r="167" spans="1:7" x14ac:dyDescent="0.15">
      <c r="A167" s="6">
        <v>40555</v>
      </c>
      <c r="C167" t="s">
        <v>53</v>
      </c>
      <c r="D167" s="8" t="s">
        <v>347</v>
      </c>
      <c r="E167" t="s">
        <v>11</v>
      </c>
      <c r="F167" t="s">
        <v>36</v>
      </c>
      <c r="G167" s="1">
        <f>25*0.37</f>
        <v>9.25</v>
      </c>
    </row>
    <row r="168" spans="1:7" x14ac:dyDescent="0.15">
      <c r="A168" s="6">
        <v>40555</v>
      </c>
      <c r="C168" t="s">
        <v>53</v>
      </c>
      <c r="D168" s="8" t="s">
        <v>348</v>
      </c>
      <c r="E168" t="s">
        <v>11</v>
      </c>
      <c r="F168" t="s">
        <v>93</v>
      </c>
      <c r="G168" s="1">
        <f>27*0.37</f>
        <v>9.99</v>
      </c>
    </row>
    <row r="169" spans="1:7" x14ac:dyDescent="0.15">
      <c r="A169" s="6">
        <v>40558</v>
      </c>
      <c r="C169" t="s">
        <v>53</v>
      </c>
      <c r="D169" s="8" t="s">
        <v>349</v>
      </c>
      <c r="E169" t="s">
        <v>11</v>
      </c>
      <c r="F169" t="s">
        <v>350</v>
      </c>
      <c r="G169" s="1">
        <f>28*0.37</f>
        <v>10.36</v>
      </c>
    </row>
    <row r="170" spans="1:7" x14ac:dyDescent="0.15">
      <c r="A170" s="6">
        <v>40559</v>
      </c>
      <c r="C170" t="s">
        <v>53</v>
      </c>
      <c r="D170" s="8" t="s">
        <v>351</v>
      </c>
      <c r="E170" t="s">
        <v>11</v>
      </c>
      <c r="F170" t="s">
        <v>11</v>
      </c>
      <c r="G170" s="1">
        <f>16*0.37</f>
        <v>5.92</v>
      </c>
    </row>
    <row r="171" spans="1:7" x14ac:dyDescent="0.15">
      <c r="A171" s="6">
        <v>40562</v>
      </c>
      <c r="C171" t="s">
        <v>53</v>
      </c>
      <c r="D171" s="8" t="s">
        <v>352</v>
      </c>
      <c r="E171" t="s">
        <v>11</v>
      </c>
      <c r="F171" t="s">
        <v>36</v>
      </c>
      <c r="G171" s="1">
        <f>50*0.37</f>
        <v>18.5</v>
      </c>
    </row>
    <row r="172" spans="1:7" x14ac:dyDescent="0.15">
      <c r="A172" s="6">
        <v>40563</v>
      </c>
      <c r="C172" t="s">
        <v>53</v>
      </c>
      <c r="D172" s="8" t="s">
        <v>353</v>
      </c>
      <c r="E172" t="s">
        <v>11</v>
      </c>
      <c r="F172" t="s">
        <v>36</v>
      </c>
      <c r="G172" s="1">
        <f>41*0.37</f>
        <v>15.17</v>
      </c>
    </row>
    <row r="173" spans="1:7" x14ac:dyDescent="0.15">
      <c r="A173" s="6">
        <v>40569</v>
      </c>
      <c r="C173" t="s">
        <v>53</v>
      </c>
      <c r="D173" s="8" t="s">
        <v>354</v>
      </c>
      <c r="E173" t="s">
        <v>11</v>
      </c>
      <c r="F173" t="s">
        <v>11</v>
      </c>
      <c r="G173" s="1">
        <f>9*0.37</f>
        <v>3.33</v>
      </c>
    </row>
    <row r="174" spans="1:7" x14ac:dyDescent="0.15">
      <c r="A174" s="6">
        <v>40570</v>
      </c>
      <c r="C174" t="s">
        <v>53</v>
      </c>
      <c r="D174" s="8" t="s">
        <v>355</v>
      </c>
      <c r="E174" t="s">
        <v>11</v>
      </c>
      <c r="F174" t="s">
        <v>11</v>
      </c>
      <c r="G174" s="1">
        <f>5*0.37</f>
        <v>1.85</v>
      </c>
    </row>
    <row r="175" spans="1:7" x14ac:dyDescent="0.15">
      <c r="A175" s="6">
        <v>40570</v>
      </c>
      <c r="C175" t="s">
        <v>53</v>
      </c>
      <c r="D175" s="8" t="s">
        <v>356</v>
      </c>
      <c r="E175" t="s">
        <v>11</v>
      </c>
      <c r="F175" t="s">
        <v>11</v>
      </c>
      <c r="G175" s="1">
        <f>2*0.37</f>
        <v>0.74</v>
      </c>
    </row>
    <row r="176" spans="1:7" x14ac:dyDescent="0.15">
      <c r="A176" s="6">
        <v>40573</v>
      </c>
      <c r="C176" t="s">
        <v>53</v>
      </c>
      <c r="D176" s="8" t="s">
        <v>357</v>
      </c>
      <c r="E176" t="s">
        <v>11</v>
      </c>
      <c r="F176" t="s">
        <v>11</v>
      </c>
      <c r="G176" s="1">
        <f>4*0.37</f>
        <v>1.48</v>
      </c>
    </row>
    <row r="177" spans="1:7" x14ac:dyDescent="0.15">
      <c r="A177" s="6">
        <v>40574</v>
      </c>
      <c r="C177" t="s">
        <v>53</v>
      </c>
      <c r="D177" s="8" t="s">
        <v>358</v>
      </c>
      <c r="E177" t="s">
        <v>11</v>
      </c>
      <c r="F177" t="s">
        <v>11</v>
      </c>
      <c r="G177" s="1">
        <f>2*0.37</f>
        <v>0.74</v>
      </c>
    </row>
    <row r="178" spans="1:7" x14ac:dyDescent="0.15">
      <c r="A178" s="6">
        <v>40578</v>
      </c>
      <c r="C178" t="s">
        <v>53</v>
      </c>
      <c r="D178" s="8" t="s">
        <v>359</v>
      </c>
      <c r="E178" t="s">
        <v>11</v>
      </c>
      <c r="F178" t="s">
        <v>14</v>
      </c>
      <c r="G178" s="1">
        <f>11*0.37</f>
        <v>4.07</v>
      </c>
    </row>
    <row r="179" spans="1:7" x14ac:dyDescent="0.15">
      <c r="A179" s="6">
        <v>40578</v>
      </c>
      <c r="C179" t="s">
        <v>53</v>
      </c>
      <c r="D179" s="8" t="s">
        <v>360</v>
      </c>
      <c r="E179" t="s">
        <v>11</v>
      </c>
      <c r="F179" t="s">
        <v>308</v>
      </c>
      <c r="G179" s="1">
        <f>44*0.37</f>
        <v>16.28</v>
      </c>
    </row>
    <row r="180" spans="1:7" x14ac:dyDescent="0.15">
      <c r="A180" s="6">
        <v>40578</v>
      </c>
      <c r="C180" t="s">
        <v>53</v>
      </c>
      <c r="D180" s="8" t="s">
        <v>361</v>
      </c>
      <c r="E180" t="s">
        <v>11</v>
      </c>
      <c r="F180" t="s">
        <v>11</v>
      </c>
      <c r="G180" s="1">
        <f>3*0.37</f>
        <v>1.1099999999999999</v>
      </c>
    </row>
    <row r="181" spans="1:7" x14ac:dyDescent="0.15">
      <c r="A181" s="6">
        <v>40578</v>
      </c>
      <c r="C181" t="s">
        <v>53</v>
      </c>
      <c r="D181" s="8" t="s">
        <v>362</v>
      </c>
      <c r="E181" t="s">
        <v>11</v>
      </c>
      <c r="F181" t="s">
        <v>11</v>
      </c>
      <c r="G181" s="1">
        <f>5*0.37</f>
        <v>1.85</v>
      </c>
    </row>
    <row r="182" spans="1:7" x14ac:dyDescent="0.15">
      <c r="A182" s="6">
        <v>40580</v>
      </c>
      <c r="C182" t="s">
        <v>53</v>
      </c>
      <c r="D182" s="8" t="s">
        <v>363</v>
      </c>
      <c r="E182" t="s">
        <v>11</v>
      </c>
      <c r="F182" t="s">
        <v>11</v>
      </c>
      <c r="G182" s="1">
        <f>3*0.37</f>
        <v>1.1099999999999999</v>
      </c>
    </row>
    <row r="183" spans="1:7" x14ac:dyDescent="0.15">
      <c r="A183" s="6">
        <v>40581</v>
      </c>
      <c r="C183" t="s">
        <v>53</v>
      </c>
      <c r="D183" s="8" t="s">
        <v>364</v>
      </c>
      <c r="E183" t="s">
        <v>11</v>
      </c>
      <c r="F183" t="s">
        <v>16</v>
      </c>
      <c r="G183" s="1">
        <f>13*0.37</f>
        <v>4.8099999999999996</v>
      </c>
    </row>
    <row r="184" spans="1:7" x14ac:dyDescent="0.15">
      <c r="A184" s="6">
        <v>40585</v>
      </c>
      <c r="C184" t="s">
        <v>53</v>
      </c>
      <c r="D184" s="8" t="s">
        <v>365</v>
      </c>
      <c r="E184" t="s">
        <v>11</v>
      </c>
      <c r="F184" t="s">
        <v>366</v>
      </c>
      <c r="G184" s="1">
        <f>37*0.37</f>
        <v>13.69</v>
      </c>
    </row>
    <row r="185" spans="1:7" x14ac:dyDescent="0.15">
      <c r="A185" s="6">
        <v>40585</v>
      </c>
      <c r="C185" t="s">
        <v>53</v>
      </c>
      <c r="D185" s="8" t="s">
        <v>367</v>
      </c>
      <c r="E185" t="s">
        <v>11</v>
      </c>
      <c r="F185" t="s">
        <v>11</v>
      </c>
      <c r="G185" s="1">
        <f>11*0.37</f>
        <v>4.07</v>
      </c>
    </row>
    <row r="186" spans="1:7" x14ac:dyDescent="0.15">
      <c r="A186" s="6">
        <v>40588</v>
      </c>
      <c r="C186" t="s">
        <v>53</v>
      </c>
      <c r="D186" s="8" t="s">
        <v>368</v>
      </c>
      <c r="E186" t="s">
        <v>11</v>
      </c>
      <c r="F186" t="s">
        <v>11</v>
      </c>
      <c r="G186" s="1">
        <f>4*0.37</f>
        <v>1.48</v>
      </c>
    </row>
    <row r="187" spans="1:7" x14ac:dyDescent="0.15">
      <c r="A187" s="6">
        <v>40590</v>
      </c>
      <c r="C187" t="s">
        <v>53</v>
      </c>
      <c r="D187" s="8" t="s">
        <v>369</v>
      </c>
      <c r="E187" t="s">
        <v>11</v>
      </c>
      <c r="F187" t="s">
        <v>11</v>
      </c>
      <c r="G187" s="1">
        <f>11*0.37</f>
        <v>4.07</v>
      </c>
    </row>
    <row r="188" spans="1:7" x14ac:dyDescent="0.15">
      <c r="A188" s="6">
        <v>40596</v>
      </c>
      <c r="C188" t="s">
        <v>53</v>
      </c>
      <c r="D188" s="8" t="s">
        <v>370</v>
      </c>
      <c r="E188" t="s">
        <v>11</v>
      </c>
      <c r="F188" t="s">
        <v>11</v>
      </c>
      <c r="G188" s="1">
        <f>3*0.37</f>
        <v>1.1099999999999999</v>
      </c>
    </row>
    <row r="189" spans="1:7" x14ac:dyDescent="0.15">
      <c r="A189" s="6">
        <v>40597</v>
      </c>
      <c r="C189" t="s">
        <v>53</v>
      </c>
      <c r="D189" s="8" t="s">
        <v>371</v>
      </c>
      <c r="E189" t="s">
        <v>11</v>
      </c>
      <c r="F189" t="s">
        <v>36</v>
      </c>
      <c r="G189" s="1">
        <f>49*0.37</f>
        <v>18.13</v>
      </c>
    </row>
    <row r="190" spans="1:7" x14ac:dyDescent="0.15">
      <c r="A190" s="6">
        <v>40599</v>
      </c>
      <c r="C190" t="s">
        <v>53</v>
      </c>
      <c r="D190" s="8" t="s">
        <v>372</v>
      </c>
      <c r="E190" t="s">
        <v>11</v>
      </c>
      <c r="F190" t="s">
        <v>11</v>
      </c>
      <c r="G190" s="1">
        <f>4*0.37</f>
        <v>1.48</v>
      </c>
    </row>
    <row r="191" spans="1:7" x14ac:dyDescent="0.15">
      <c r="A191" s="6">
        <v>40599</v>
      </c>
      <c r="C191" t="s">
        <v>53</v>
      </c>
      <c r="D191" s="8" t="s">
        <v>373</v>
      </c>
      <c r="E191" t="s">
        <v>11</v>
      </c>
      <c r="F191" t="s">
        <v>11</v>
      </c>
      <c r="G191" s="1">
        <f>3*0.37</f>
        <v>1.1099999999999999</v>
      </c>
    </row>
    <row r="192" spans="1:7" x14ac:dyDescent="0.15">
      <c r="A192" s="6">
        <v>40600</v>
      </c>
      <c r="C192" t="s">
        <v>53</v>
      </c>
      <c r="D192" s="8" t="s">
        <v>374</v>
      </c>
      <c r="E192" t="s">
        <v>11</v>
      </c>
      <c r="F192" t="s">
        <v>11</v>
      </c>
      <c r="G192" s="1">
        <f>4*0.37</f>
        <v>1.48</v>
      </c>
    </row>
    <row r="193" spans="1:7" x14ac:dyDescent="0.15">
      <c r="A193" s="6">
        <v>40602</v>
      </c>
      <c r="C193" t="s">
        <v>53</v>
      </c>
      <c r="D193" s="8" t="s">
        <v>375</v>
      </c>
      <c r="E193" t="s">
        <v>11</v>
      </c>
      <c r="F193" t="s">
        <v>36</v>
      </c>
      <c r="G193" s="1">
        <f>46*0.37</f>
        <v>17.02</v>
      </c>
    </row>
    <row r="194" spans="1:7" x14ac:dyDescent="0.15">
      <c r="A194" s="6">
        <v>40603</v>
      </c>
      <c r="C194" t="s">
        <v>53</v>
      </c>
      <c r="D194" s="8" t="s">
        <v>376</v>
      </c>
      <c r="E194" t="s">
        <v>11</v>
      </c>
      <c r="F194" t="s">
        <v>11</v>
      </c>
      <c r="G194" s="1">
        <f>14*0.37</f>
        <v>5.18</v>
      </c>
    </row>
    <row r="195" spans="1:7" x14ac:dyDescent="0.15">
      <c r="A195" s="6">
        <v>40605</v>
      </c>
      <c r="C195" t="s">
        <v>53</v>
      </c>
      <c r="D195" s="8" t="s">
        <v>377</v>
      </c>
      <c r="E195" t="s">
        <v>11</v>
      </c>
      <c r="F195" t="s">
        <v>11</v>
      </c>
      <c r="G195" s="1">
        <f>7*0.37</f>
        <v>2.59</v>
      </c>
    </row>
    <row r="196" spans="1:7" x14ac:dyDescent="0.15">
      <c r="A196" s="6">
        <v>40605</v>
      </c>
      <c r="C196" t="s">
        <v>53</v>
      </c>
      <c r="D196" s="8" t="s">
        <v>378</v>
      </c>
      <c r="E196" t="s">
        <v>11</v>
      </c>
      <c r="F196" t="s">
        <v>36</v>
      </c>
      <c r="G196" s="1">
        <f>50*0.37</f>
        <v>18.5</v>
      </c>
    </row>
    <row r="197" spans="1:7" x14ac:dyDescent="0.15">
      <c r="A197" s="6">
        <v>40605</v>
      </c>
      <c r="C197" t="s">
        <v>53</v>
      </c>
      <c r="D197" s="8" t="s">
        <v>379</v>
      </c>
      <c r="E197" t="s">
        <v>11</v>
      </c>
      <c r="F197" t="s">
        <v>11</v>
      </c>
      <c r="G197" s="1">
        <f>15*0.37</f>
        <v>5.55</v>
      </c>
    </row>
    <row r="198" spans="1:7" x14ac:dyDescent="0.15">
      <c r="A198" s="6">
        <v>40606</v>
      </c>
      <c r="C198" t="s">
        <v>53</v>
      </c>
      <c r="D198" s="8" t="s">
        <v>380</v>
      </c>
      <c r="E198" t="s">
        <v>11</v>
      </c>
      <c r="F198" t="s">
        <v>11</v>
      </c>
      <c r="G198" s="1">
        <f>7*0.37</f>
        <v>2.59</v>
      </c>
    </row>
    <row r="199" spans="1:7" x14ac:dyDescent="0.15">
      <c r="A199" s="6">
        <v>40614</v>
      </c>
      <c r="C199" t="s">
        <v>53</v>
      </c>
      <c r="D199" s="8" t="s">
        <v>381</v>
      </c>
      <c r="E199" t="s">
        <v>11</v>
      </c>
      <c r="F199" t="s">
        <v>11</v>
      </c>
      <c r="G199" s="1">
        <f>3*0.37</f>
        <v>1.1099999999999999</v>
      </c>
    </row>
    <row r="200" spans="1:7" x14ac:dyDescent="0.15">
      <c r="A200" s="6">
        <v>40615</v>
      </c>
      <c r="C200" t="s">
        <v>53</v>
      </c>
      <c r="D200" s="8" t="s">
        <v>382</v>
      </c>
      <c r="E200" t="s">
        <v>11</v>
      </c>
      <c r="F200" t="s">
        <v>11</v>
      </c>
      <c r="G200" s="1">
        <f>3*0.37</f>
        <v>1.1099999999999999</v>
      </c>
    </row>
    <row r="201" spans="1:7" x14ac:dyDescent="0.15">
      <c r="A201" s="6">
        <v>40617</v>
      </c>
      <c r="C201" t="s">
        <v>53</v>
      </c>
      <c r="D201" s="8" t="s">
        <v>383</v>
      </c>
      <c r="E201" t="s">
        <v>11</v>
      </c>
      <c r="F201" t="s">
        <v>12</v>
      </c>
      <c r="G201" s="1">
        <f>10*0.37</f>
        <v>3.7</v>
      </c>
    </row>
    <row r="202" spans="1:7" x14ac:dyDescent="0.15">
      <c r="A202" s="6">
        <v>40617</v>
      </c>
      <c r="C202" t="s">
        <v>53</v>
      </c>
      <c r="D202" s="8" t="s">
        <v>375</v>
      </c>
      <c r="E202" t="s">
        <v>11</v>
      </c>
      <c r="F202" t="s">
        <v>36</v>
      </c>
      <c r="G202" s="1">
        <f>46*0.37</f>
        <v>17.02</v>
      </c>
    </row>
    <row r="203" spans="1:7" x14ac:dyDescent="0.15">
      <c r="A203" s="6">
        <v>40619</v>
      </c>
      <c r="C203" t="s">
        <v>53</v>
      </c>
      <c r="D203" s="8" t="s">
        <v>384</v>
      </c>
      <c r="E203" t="s">
        <v>11</v>
      </c>
      <c r="F203" t="s">
        <v>36</v>
      </c>
      <c r="G203" s="1">
        <f>50*0.37</f>
        <v>18.5</v>
      </c>
    </row>
    <row r="204" spans="1:7" x14ac:dyDescent="0.15">
      <c r="A204" s="6">
        <v>40619</v>
      </c>
      <c r="C204" t="s">
        <v>53</v>
      </c>
      <c r="D204" s="8" t="s">
        <v>385</v>
      </c>
      <c r="E204" t="s">
        <v>11</v>
      </c>
      <c r="F204" t="s">
        <v>11</v>
      </c>
      <c r="G204" s="1">
        <f>5*0.37</f>
        <v>1.85</v>
      </c>
    </row>
    <row r="205" spans="1:7" x14ac:dyDescent="0.15">
      <c r="A205" s="6">
        <v>40619</v>
      </c>
      <c r="C205" t="s">
        <v>53</v>
      </c>
      <c r="D205" s="8" t="s">
        <v>386</v>
      </c>
      <c r="E205" t="s">
        <v>11</v>
      </c>
      <c r="F205" t="s">
        <v>36</v>
      </c>
      <c r="G205" s="1">
        <f>47*0.37</f>
        <v>17.39</v>
      </c>
    </row>
    <row r="206" spans="1:7" x14ac:dyDescent="0.15">
      <c r="A206" s="6">
        <v>40620</v>
      </c>
      <c r="C206" t="s">
        <v>53</v>
      </c>
      <c r="D206" s="8" t="s">
        <v>387</v>
      </c>
      <c r="E206" t="s">
        <v>11</v>
      </c>
      <c r="F206" t="s">
        <v>36</v>
      </c>
      <c r="G206" s="1">
        <f>53*0.37</f>
        <v>19.61</v>
      </c>
    </row>
    <row r="207" spans="1:7" x14ac:dyDescent="0.15">
      <c r="A207" s="6">
        <v>40620</v>
      </c>
      <c r="C207" t="s">
        <v>53</v>
      </c>
      <c r="D207" s="8" t="s">
        <v>388</v>
      </c>
      <c r="E207" t="s">
        <v>11</v>
      </c>
      <c r="F207" t="s">
        <v>11</v>
      </c>
      <c r="G207" s="1">
        <f>3*0.37</f>
        <v>1.1099999999999999</v>
      </c>
    </row>
    <row r="208" spans="1:7" x14ac:dyDescent="0.15">
      <c r="A208" s="6">
        <v>40621</v>
      </c>
      <c r="C208" t="s">
        <v>53</v>
      </c>
      <c r="D208" s="8" t="s">
        <v>389</v>
      </c>
      <c r="E208" t="s">
        <v>11</v>
      </c>
      <c r="F208" t="s">
        <v>11</v>
      </c>
      <c r="G208" s="1">
        <f>3*0.37</f>
        <v>1.1099999999999999</v>
      </c>
    </row>
    <row r="209" spans="1:7" x14ac:dyDescent="0.15">
      <c r="A209" s="6">
        <v>40622</v>
      </c>
      <c r="C209" t="s">
        <v>53</v>
      </c>
      <c r="D209" s="8" t="s">
        <v>220</v>
      </c>
      <c r="E209" t="s">
        <v>11</v>
      </c>
      <c r="F209" t="s">
        <v>11</v>
      </c>
      <c r="G209" s="1">
        <f>2*0.37</f>
        <v>0.74</v>
      </c>
    </row>
    <row r="210" spans="1:7" x14ac:dyDescent="0.15">
      <c r="A210" s="6">
        <v>40624</v>
      </c>
      <c r="C210" t="s">
        <v>53</v>
      </c>
      <c r="D210" s="8" t="s">
        <v>390</v>
      </c>
      <c r="E210" t="s">
        <v>11</v>
      </c>
      <c r="F210" t="s">
        <v>78</v>
      </c>
      <c r="G210" s="1">
        <f>33*0.37</f>
        <v>12.209999999999999</v>
      </c>
    </row>
    <row r="211" spans="1:7" x14ac:dyDescent="0.15">
      <c r="A211" s="6">
        <v>40626</v>
      </c>
      <c r="C211" t="s">
        <v>53</v>
      </c>
      <c r="D211" s="8" t="s">
        <v>391</v>
      </c>
      <c r="E211" t="s">
        <v>11</v>
      </c>
      <c r="F211" t="s">
        <v>11</v>
      </c>
      <c r="G211" s="1">
        <f>3*0.37</f>
        <v>1.1099999999999999</v>
      </c>
    </row>
    <row r="212" spans="1:7" x14ac:dyDescent="0.15">
      <c r="A212" s="6">
        <v>40627</v>
      </c>
      <c r="C212" t="s">
        <v>53</v>
      </c>
      <c r="D212" s="8" t="s">
        <v>392</v>
      </c>
      <c r="E212" t="s">
        <v>11</v>
      </c>
      <c r="F212" t="s">
        <v>11</v>
      </c>
      <c r="G212" s="1">
        <f>3*0.37</f>
        <v>1.1099999999999999</v>
      </c>
    </row>
    <row r="213" spans="1:7" x14ac:dyDescent="0.15">
      <c r="A213" s="6">
        <v>40627</v>
      </c>
      <c r="C213" t="s">
        <v>53</v>
      </c>
      <c r="D213" s="8" t="s">
        <v>393</v>
      </c>
      <c r="E213" t="s">
        <v>11</v>
      </c>
      <c r="F213" t="s">
        <v>11</v>
      </c>
      <c r="G213" s="1">
        <f>3*0.37</f>
        <v>1.1099999999999999</v>
      </c>
    </row>
    <row r="214" spans="1:7" x14ac:dyDescent="0.15">
      <c r="A214" s="6">
        <v>40630</v>
      </c>
      <c r="C214" t="s">
        <v>53</v>
      </c>
      <c r="D214" s="8" t="s">
        <v>394</v>
      </c>
      <c r="E214" t="s">
        <v>11</v>
      </c>
      <c r="F214" t="s">
        <v>14</v>
      </c>
      <c r="G214" s="1">
        <f>9*0.37</f>
        <v>3.33</v>
      </c>
    </row>
    <row r="215" spans="1:7" x14ac:dyDescent="0.15">
      <c r="A215" s="6">
        <v>40631</v>
      </c>
      <c r="C215" t="s">
        <v>53</v>
      </c>
      <c r="D215" s="8" t="s">
        <v>395</v>
      </c>
      <c r="E215" t="s">
        <v>11</v>
      </c>
      <c r="F215" t="s">
        <v>16</v>
      </c>
      <c r="G215" s="1">
        <f>24*0.37</f>
        <v>8.879999999999999</v>
      </c>
    </row>
    <row r="216" spans="1:7" x14ac:dyDescent="0.15">
      <c r="A216" s="6">
        <v>40631</v>
      </c>
      <c r="C216" t="s">
        <v>53</v>
      </c>
      <c r="D216" s="8" t="s">
        <v>396</v>
      </c>
      <c r="E216" t="s">
        <v>11</v>
      </c>
      <c r="F216" t="s">
        <v>16</v>
      </c>
      <c r="G216" s="1">
        <f>14*0.37</f>
        <v>5.18</v>
      </c>
    </row>
    <row r="217" spans="1:7" x14ac:dyDescent="0.15">
      <c r="A217" s="6">
        <v>40632</v>
      </c>
      <c r="C217" t="s">
        <v>53</v>
      </c>
      <c r="D217" s="8" t="s">
        <v>397</v>
      </c>
      <c r="E217" t="s">
        <v>11</v>
      </c>
      <c r="F217" t="s">
        <v>36</v>
      </c>
      <c r="G217" s="1">
        <f>52*0.37</f>
        <v>19.239999999999998</v>
      </c>
    </row>
    <row r="218" spans="1:7" x14ac:dyDescent="0.15">
      <c r="A218" s="6">
        <v>40632</v>
      </c>
      <c r="C218" t="s">
        <v>53</v>
      </c>
      <c r="D218" s="8" t="s">
        <v>398</v>
      </c>
      <c r="E218" t="s">
        <v>11</v>
      </c>
      <c r="F218" t="s">
        <v>36</v>
      </c>
      <c r="G218" s="1">
        <f>46*0.37</f>
        <v>17.02</v>
      </c>
    </row>
    <row r="219" spans="1:7" x14ac:dyDescent="0.15">
      <c r="A219" s="6">
        <v>40638</v>
      </c>
      <c r="C219" t="s">
        <v>53</v>
      </c>
      <c r="D219" s="8" t="s">
        <v>395</v>
      </c>
      <c r="E219" t="s">
        <v>11</v>
      </c>
      <c r="F219" t="s">
        <v>399</v>
      </c>
      <c r="G219" s="1">
        <f>23*0.37</f>
        <v>8.51</v>
      </c>
    </row>
    <row r="220" spans="1:7" x14ac:dyDescent="0.15">
      <c r="A220" s="6">
        <v>40639</v>
      </c>
      <c r="C220" t="s">
        <v>53</v>
      </c>
      <c r="D220" s="8" t="s">
        <v>400</v>
      </c>
      <c r="E220" t="s">
        <v>11</v>
      </c>
      <c r="F220" t="s">
        <v>11</v>
      </c>
      <c r="G220" s="1">
        <f>4*0.37</f>
        <v>1.48</v>
      </c>
    </row>
    <row r="221" spans="1:7" x14ac:dyDescent="0.15">
      <c r="A221" s="6">
        <v>40640</v>
      </c>
      <c r="C221" t="s">
        <v>53</v>
      </c>
      <c r="D221" s="8" t="s">
        <v>401</v>
      </c>
      <c r="E221" t="s">
        <v>11</v>
      </c>
      <c r="F221" t="s">
        <v>11</v>
      </c>
      <c r="G221" s="1">
        <f>3*0.37</f>
        <v>1.1099999999999999</v>
      </c>
    </row>
    <row r="222" spans="1:7" x14ac:dyDescent="0.15">
      <c r="A222" s="6">
        <v>40641</v>
      </c>
      <c r="C222" t="s">
        <v>53</v>
      </c>
      <c r="D222" s="8" t="s">
        <v>402</v>
      </c>
      <c r="E222" t="s">
        <v>11</v>
      </c>
      <c r="F222" t="s">
        <v>11</v>
      </c>
      <c r="G222" s="1">
        <f>4*0.37</f>
        <v>1.48</v>
      </c>
    </row>
    <row r="223" spans="1:7" x14ac:dyDescent="0.15">
      <c r="A223" s="6">
        <v>40641</v>
      </c>
      <c r="C223" t="s">
        <v>53</v>
      </c>
      <c r="D223" s="8" t="s">
        <v>403</v>
      </c>
      <c r="E223" t="s">
        <v>11</v>
      </c>
      <c r="F223" t="s">
        <v>97</v>
      </c>
      <c r="G223" s="1">
        <f>15*0.37</f>
        <v>5.55</v>
      </c>
    </row>
    <row r="224" spans="1:7" x14ac:dyDescent="0.15">
      <c r="A224" s="6">
        <v>40642</v>
      </c>
      <c r="C224" t="s">
        <v>53</v>
      </c>
      <c r="D224" s="8" t="s">
        <v>404</v>
      </c>
      <c r="E224" t="s">
        <v>11</v>
      </c>
      <c r="F224" t="s">
        <v>22</v>
      </c>
      <c r="G224" s="1">
        <f>17*0.37</f>
        <v>6.29</v>
      </c>
    </row>
    <row r="225" spans="1:7" x14ac:dyDescent="0.15">
      <c r="A225" s="6">
        <v>40643</v>
      </c>
      <c r="C225" t="s">
        <v>53</v>
      </c>
      <c r="D225" s="8" t="s">
        <v>405</v>
      </c>
      <c r="E225" t="s">
        <v>11</v>
      </c>
      <c r="F225" t="s">
        <v>11</v>
      </c>
      <c r="G225" s="1">
        <f>3*0.37</f>
        <v>1.1099999999999999</v>
      </c>
    </row>
    <row r="226" spans="1:7" x14ac:dyDescent="0.15">
      <c r="A226" s="6">
        <v>40645</v>
      </c>
      <c r="C226" t="s">
        <v>53</v>
      </c>
      <c r="D226" s="8" t="s">
        <v>375</v>
      </c>
      <c r="E226" t="s">
        <v>11</v>
      </c>
      <c r="F226" t="s">
        <v>36</v>
      </c>
      <c r="G226" s="1">
        <f>46*0.37</f>
        <v>17.02</v>
      </c>
    </row>
    <row r="227" spans="1:7" x14ac:dyDescent="0.15">
      <c r="A227" s="6">
        <v>40646</v>
      </c>
      <c r="C227" t="s">
        <v>53</v>
      </c>
      <c r="D227" s="8" t="s">
        <v>406</v>
      </c>
      <c r="E227" t="s">
        <v>11</v>
      </c>
      <c r="F227" t="s">
        <v>14</v>
      </c>
      <c r="G227" s="1">
        <f>8*0.37</f>
        <v>2.96</v>
      </c>
    </row>
    <row r="228" spans="1:7" x14ac:dyDescent="0.15">
      <c r="A228" s="6">
        <v>40647</v>
      </c>
      <c r="C228" t="s">
        <v>53</v>
      </c>
      <c r="D228" s="8" t="s">
        <v>373</v>
      </c>
      <c r="E228" t="s">
        <v>11</v>
      </c>
      <c r="F228" t="s">
        <v>11</v>
      </c>
      <c r="G228" s="1">
        <f>3*0.37</f>
        <v>1.1099999999999999</v>
      </c>
    </row>
    <row r="229" spans="1:7" x14ac:dyDescent="0.15">
      <c r="A229" s="6">
        <v>40647</v>
      </c>
      <c r="C229" t="s">
        <v>53</v>
      </c>
      <c r="D229" s="8" t="s">
        <v>407</v>
      </c>
      <c r="E229" t="s">
        <v>11</v>
      </c>
      <c r="F229" t="s">
        <v>11</v>
      </c>
      <c r="G229" s="1">
        <f>6*0.37</f>
        <v>2.2199999999999998</v>
      </c>
    </row>
    <row r="230" spans="1:7" x14ac:dyDescent="0.15">
      <c r="A230" s="6">
        <v>40648</v>
      </c>
      <c r="C230" t="s">
        <v>53</v>
      </c>
      <c r="D230" s="8" t="s">
        <v>408</v>
      </c>
      <c r="E230" t="s">
        <v>11</v>
      </c>
      <c r="F230" t="s">
        <v>11</v>
      </c>
      <c r="G230" s="1">
        <f>3*0.37</f>
        <v>1.1099999999999999</v>
      </c>
    </row>
    <row r="231" spans="1:7" x14ac:dyDescent="0.15">
      <c r="A231" s="6">
        <v>40648</v>
      </c>
      <c r="C231" t="s">
        <v>53</v>
      </c>
      <c r="D231" s="8" t="s">
        <v>409</v>
      </c>
      <c r="E231" t="s">
        <v>11</v>
      </c>
      <c r="F231" t="s">
        <v>410</v>
      </c>
      <c r="G231" s="1">
        <f>14*0.37</f>
        <v>5.18</v>
      </c>
    </row>
    <row r="232" spans="1:7" x14ac:dyDescent="0.15">
      <c r="A232" s="6">
        <v>40649</v>
      </c>
      <c r="C232" t="s">
        <v>53</v>
      </c>
      <c r="D232" s="8" t="s">
        <v>411</v>
      </c>
      <c r="E232" t="s">
        <v>11</v>
      </c>
      <c r="F232" t="s">
        <v>36</v>
      </c>
      <c r="G232" s="1">
        <f>48*0.37</f>
        <v>17.759999999999998</v>
      </c>
    </row>
    <row r="233" spans="1:7" x14ac:dyDescent="0.15">
      <c r="A233" s="6">
        <v>40649</v>
      </c>
      <c r="C233" t="s">
        <v>53</v>
      </c>
      <c r="D233" s="8" t="s">
        <v>412</v>
      </c>
      <c r="E233" t="s">
        <v>11</v>
      </c>
      <c r="F233" t="s">
        <v>11</v>
      </c>
      <c r="G233" s="1">
        <f>3*0.37</f>
        <v>1.1099999999999999</v>
      </c>
    </row>
    <row r="234" spans="1:7" x14ac:dyDescent="0.15">
      <c r="A234" s="6">
        <v>40650</v>
      </c>
      <c r="C234" t="s">
        <v>53</v>
      </c>
      <c r="D234" s="8" t="s">
        <v>217</v>
      </c>
      <c r="E234" t="s">
        <v>11</v>
      </c>
      <c r="F234" t="s">
        <v>16</v>
      </c>
      <c r="G234" s="1">
        <f>15*0.37</f>
        <v>5.55</v>
      </c>
    </row>
    <row r="235" spans="1:7" x14ac:dyDescent="0.15">
      <c r="A235" s="6">
        <v>40652</v>
      </c>
      <c r="C235" t="s">
        <v>53</v>
      </c>
      <c r="D235" s="8" t="s">
        <v>413</v>
      </c>
      <c r="E235" t="s">
        <v>11</v>
      </c>
      <c r="F235" t="s">
        <v>36</v>
      </c>
      <c r="G235" s="1">
        <f>45*0.37</f>
        <v>16.649999999999999</v>
      </c>
    </row>
    <row r="236" spans="1:7" x14ac:dyDescent="0.15">
      <c r="A236" s="6">
        <v>40652</v>
      </c>
      <c r="C236" t="s">
        <v>53</v>
      </c>
      <c r="D236" s="8" t="s">
        <v>414</v>
      </c>
      <c r="E236" t="s">
        <v>11</v>
      </c>
      <c r="F236" t="s">
        <v>36</v>
      </c>
      <c r="G236" s="1">
        <f>6*0.37</f>
        <v>2.2199999999999998</v>
      </c>
    </row>
    <row r="237" spans="1:7" x14ac:dyDescent="0.15">
      <c r="A237" s="6">
        <v>40653</v>
      </c>
      <c r="C237" t="s">
        <v>53</v>
      </c>
      <c r="D237" s="8" t="s">
        <v>415</v>
      </c>
      <c r="E237" t="s">
        <v>11</v>
      </c>
      <c r="F237" t="s">
        <v>16</v>
      </c>
      <c r="G237" s="1">
        <f>20*0.37</f>
        <v>7.4</v>
      </c>
    </row>
    <row r="238" spans="1:7" x14ac:dyDescent="0.15">
      <c r="A238" s="6">
        <v>40653</v>
      </c>
      <c r="C238" t="s">
        <v>53</v>
      </c>
      <c r="D238" s="8" t="s">
        <v>214</v>
      </c>
      <c r="E238" t="s">
        <v>11</v>
      </c>
      <c r="F238" t="s">
        <v>14</v>
      </c>
      <c r="G238" s="1">
        <f>16*0.37</f>
        <v>5.92</v>
      </c>
    </row>
    <row r="239" spans="1:7" x14ac:dyDescent="0.15">
      <c r="A239" s="6">
        <v>40654</v>
      </c>
      <c r="C239" t="s">
        <v>53</v>
      </c>
      <c r="D239" s="8" t="s">
        <v>385</v>
      </c>
      <c r="E239" t="s">
        <v>11</v>
      </c>
      <c r="F239" t="s">
        <v>11</v>
      </c>
      <c r="G239" s="1">
        <f>5*0.37</f>
        <v>1.85</v>
      </c>
    </row>
    <row r="240" spans="1:7" x14ac:dyDescent="0.15">
      <c r="A240" s="6">
        <v>40654</v>
      </c>
      <c r="C240" t="s">
        <v>53</v>
      </c>
      <c r="D240" s="8" t="s">
        <v>416</v>
      </c>
      <c r="E240" t="s">
        <v>11</v>
      </c>
      <c r="F240" t="s">
        <v>11</v>
      </c>
      <c r="G240" s="1">
        <f>3*0.37</f>
        <v>1.1099999999999999</v>
      </c>
    </row>
    <row r="241" spans="1:8" x14ac:dyDescent="0.15">
      <c r="A241" s="6">
        <v>40655</v>
      </c>
      <c r="C241" t="s">
        <v>53</v>
      </c>
      <c r="D241" s="8" t="s">
        <v>417</v>
      </c>
      <c r="E241" t="s">
        <v>11</v>
      </c>
      <c r="F241" t="s">
        <v>11</v>
      </c>
      <c r="G241" s="1">
        <f>3*0.37</f>
        <v>1.1099999999999999</v>
      </c>
    </row>
    <row r="242" spans="1:8" x14ac:dyDescent="0.15">
      <c r="A242" s="6">
        <v>40656</v>
      </c>
      <c r="C242" t="s">
        <v>53</v>
      </c>
      <c r="D242" s="8" t="s">
        <v>418</v>
      </c>
      <c r="E242" t="s">
        <v>11</v>
      </c>
      <c r="F242" t="s">
        <v>11</v>
      </c>
      <c r="G242" s="1">
        <f>4*0.37</f>
        <v>1.48</v>
      </c>
    </row>
    <row r="243" spans="1:8" x14ac:dyDescent="0.15">
      <c r="A243" s="6">
        <v>40658</v>
      </c>
      <c r="C243" t="s">
        <v>53</v>
      </c>
      <c r="D243" s="8" t="s">
        <v>221</v>
      </c>
      <c r="E243" t="s">
        <v>11</v>
      </c>
      <c r="F243" t="s">
        <v>14</v>
      </c>
      <c r="G243" s="1">
        <f>23*0.37</f>
        <v>8.51</v>
      </c>
    </row>
    <row r="244" spans="1:8" x14ac:dyDescent="0.15">
      <c r="A244" s="6">
        <v>40659</v>
      </c>
      <c r="C244" t="s">
        <v>53</v>
      </c>
      <c r="D244" s="8" t="s">
        <v>395</v>
      </c>
      <c r="E244" t="s">
        <v>11</v>
      </c>
      <c r="F244" t="s">
        <v>22</v>
      </c>
      <c r="G244" s="1">
        <f>16*0.37</f>
        <v>5.92</v>
      </c>
    </row>
    <row r="245" spans="1:8" x14ac:dyDescent="0.15">
      <c r="A245" s="6">
        <v>40659</v>
      </c>
      <c r="C245" t="s">
        <v>53</v>
      </c>
      <c r="D245" s="8" t="s">
        <v>419</v>
      </c>
      <c r="E245" t="s">
        <v>11</v>
      </c>
      <c r="F245" t="s">
        <v>14</v>
      </c>
      <c r="G245" s="1">
        <f>17*0.37</f>
        <v>6.29</v>
      </c>
    </row>
    <row r="246" spans="1:8" x14ac:dyDescent="0.15">
      <c r="A246" s="6">
        <v>40660</v>
      </c>
      <c r="C246" t="s">
        <v>53</v>
      </c>
      <c r="D246" s="8" t="s">
        <v>420</v>
      </c>
      <c r="E246" t="s">
        <v>11</v>
      </c>
      <c r="F246" t="s">
        <v>11</v>
      </c>
      <c r="G246" s="1">
        <f>5*0.37</f>
        <v>1.85</v>
      </c>
    </row>
    <row r="247" spans="1:8" x14ac:dyDescent="0.15">
      <c r="A247" s="6">
        <v>40662</v>
      </c>
      <c r="C247" t="s">
        <v>53</v>
      </c>
      <c r="D247" s="8" t="s">
        <v>421</v>
      </c>
      <c r="E247" t="s">
        <v>11</v>
      </c>
      <c r="F247" t="s">
        <v>14</v>
      </c>
      <c r="G247" s="1">
        <f>15*0.37</f>
        <v>5.55</v>
      </c>
    </row>
    <row r="248" spans="1:8" x14ac:dyDescent="0.15">
      <c r="A248" s="6">
        <v>40663</v>
      </c>
      <c r="C248" t="s">
        <v>53</v>
      </c>
      <c r="D248" s="8" t="s">
        <v>422</v>
      </c>
      <c r="E248" t="s">
        <v>11</v>
      </c>
      <c r="F248" t="s">
        <v>11</v>
      </c>
      <c r="G248" s="1">
        <f>9*0.37</f>
        <v>3.33</v>
      </c>
      <c r="H248" s="7"/>
    </row>
    <row r="249" spans="1:8" x14ac:dyDescent="0.15">
      <c r="A249" s="6">
        <v>40665</v>
      </c>
      <c r="C249" t="s">
        <v>53</v>
      </c>
      <c r="D249" s="8" t="s">
        <v>423</v>
      </c>
      <c r="E249" t="s">
        <v>11</v>
      </c>
      <c r="F249" t="s">
        <v>36</v>
      </c>
      <c r="G249" s="1">
        <f>50*0.37</f>
        <v>18.5</v>
      </c>
    </row>
    <row r="250" spans="1:8" x14ac:dyDescent="0.15">
      <c r="A250" s="6">
        <v>40666</v>
      </c>
      <c r="C250" t="s">
        <v>53</v>
      </c>
      <c r="D250" s="8" t="s">
        <v>424</v>
      </c>
      <c r="E250" t="s">
        <v>11</v>
      </c>
      <c r="F250" t="s">
        <v>119</v>
      </c>
      <c r="G250" s="1">
        <f>35*0.37</f>
        <v>12.95</v>
      </c>
    </row>
    <row r="251" spans="1:8" x14ac:dyDescent="0.15">
      <c r="A251" s="6">
        <v>40666</v>
      </c>
      <c r="C251" t="s">
        <v>53</v>
      </c>
      <c r="D251" s="8" t="s">
        <v>425</v>
      </c>
      <c r="E251" t="s">
        <v>11</v>
      </c>
      <c r="F251" t="s">
        <v>11</v>
      </c>
      <c r="G251" s="1">
        <f>7*0.37</f>
        <v>2.59</v>
      </c>
    </row>
    <row r="252" spans="1:8" x14ac:dyDescent="0.15">
      <c r="A252" s="6">
        <v>40670</v>
      </c>
      <c r="C252" t="s">
        <v>53</v>
      </c>
      <c r="D252" s="8" t="s">
        <v>426</v>
      </c>
      <c r="E252" t="s">
        <v>11</v>
      </c>
      <c r="F252" t="s">
        <v>11</v>
      </c>
      <c r="G252" s="1">
        <f>3*0.37</f>
        <v>1.1099999999999999</v>
      </c>
    </row>
    <row r="253" spans="1:8" x14ac:dyDescent="0.15">
      <c r="A253" s="6">
        <v>40672</v>
      </c>
      <c r="C253" t="s">
        <v>53</v>
      </c>
      <c r="D253" s="8" t="s">
        <v>427</v>
      </c>
      <c r="E253" t="s">
        <v>11</v>
      </c>
      <c r="F253" t="s">
        <v>36</v>
      </c>
      <c r="G253" s="1">
        <f>52*0.37</f>
        <v>19.239999999999998</v>
      </c>
    </row>
    <row r="254" spans="1:8" x14ac:dyDescent="0.15">
      <c r="A254" s="6">
        <v>40673</v>
      </c>
      <c r="C254" t="s">
        <v>53</v>
      </c>
      <c r="D254" s="8" t="s">
        <v>428</v>
      </c>
      <c r="E254" t="s">
        <v>11</v>
      </c>
      <c r="F254" t="s">
        <v>11</v>
      </c>
      <c r="G254" s="1">
        <f>11*0.37</f>
        <v>4.07</v>
      </c>
    </row>
    <row r="255" spans="1:8" x14ac:dyDescent="0.15">
      <c r="A255" s="6">
        <v>40674</v>
      </c>
      <c r="C255" t="s">
        <v>53</v>
      </c>
      <c r="D255" s="8" t="s">
        <v>429</v>
      </c>
      <c r="E255" t="s">
        <v>11</v>
      </c>
      <c r="F255" t="s">
        <v>36</v>
      </c>
      <c r="G255" s="1">
        <f>50*0.37</f>
        <v>18.5</v>
      </c>
    </row>
    <row r="256" spans="1:8" x14ac:dyDescent="0.15">
      <c r="A256" s="6">
        <v>40674</v>
      </c>
      <c r="C256" t="s">
        <v>53</v>
      </c>
      <c r="D256" s="8" t="s">
        <v>430</v>
      </c>
      <c r="E256" t="s">
        <v>11</v>
      </c>
      <c r="F256" t="s">
        <v>11</v>
      </c>
      <c r="G256" s="1">
        <f>5*0.37</f>
        <v>1.85</v>
      </c>
    </row>
    <row r="257" spans="1:7" x14ac:dyDescent="0.15">
      <c r="A257" s="6">
        <v>40676</v>
      </c>
      <c r="C257" t="s">
        <v>53</v>
      </c>
      <c r="D257" s="8" t="s">
        <v>431</v>
      </c>
      <c r="E257" t="s">
        <v>11</v>
      </c>
      <c r="F257" t="s">
        <v>16</v>
      </c>
      <c r="G257" s="1">
        <f>22*0.37</f>
        <v>8.14</v>
      </c>
    </row>
    <row r="258" spans="1:7" x14ac:dyDescent="0.15">
      <c r="A258" s="6">
        <v>40677</v>
      </c>
      <c r="C258" t="s">
        <v>53</v>
      </c>
      <c r="D258" s="8" t="s">
        <v>432</v>
      </c>
      <c r="E258" t="s">
        <v>11</v>
      </c>
      <c r="F258" t="s">
        <v>11</v>
      </c>
      <c r="G258" s="1">
        <f>4*0.37</f>
        <v>1.48</v>
      </c>
    </row>
    <row r="259" spans="1:7" x14ac:dyDescent="0.15">
      <c r="A259" s="6">
        <v>40677</v>
      </c>
      <c r="C259" t="s">
        <v>53</v>
      </c>
      <c r="D259" s="8" t="s">
        <v>433</v>
      </c>
      <c r="E259" t="s">
        <v>11</v>
      </c>
      <c r="F259" t="s">
        <v>11</v>
      </c>
      <c r="G259" s="1">
        <f>11*0.37</f>
        <v>4.07</v>
      </c>
    </row>
    <row r="260" spans="1:7" x14ac:dyDescent="0.15">
      <c r="A260" s="6">
        <v>40678</v>
      </c>
      <c r="C260" t="s">
        <v>53</v>
      </c>
      <c r="D260" s="8" t="s">
        <v>434</v>
      </c>
      <c r="E260" t="s">
        <v>11</v>
      </c>
      <c r="F260" t="s">
        <v>11</v>
      </c>
      <c r="G260" s="1">
        <f>4*0.37</f>
        <v>1.48</v>
      </c>
    </row>
    <row r="261" spans="1:7" x14ac:dyDescent="0.15">
      <c r="A261" s="6">
        <v>40680</v>
      </c>
      <c r="C261" t="s">
        <v>53</v>
      </c>
      <c r="D261" s="8" t="s">
        <v>435</v>
      </c>
      <c r="E261" t="s">
        <v>11</v>
      </c>
      <c r="F261" t="s">
        <v>130</v>
      </c>
      <c r="G261" s="1">
        <f>17*0.37</f>
        <v>6.29</v>
      </c>
    </row>
    <row r="262" spans="1:7" x14ac:dyDescent="0.15">
      <c r="A262" s="6">
        <v>40682</v>
      </c>
      <c r="C262" t="s">
        <v>53</v>
      </c>
      <c r="D262" s="8" t="s">
        <v>385</v>
      </c>
      <c r="E262" t="s">
        <v>11</v>
      </c>
      <c r="F262" t="s">
        <v>11</v>
      </c>
      <c r="G262" s="1">
        <f>5*0.37</f>
        <v>1.85</v>
      </c>
    </row>
    <row r="263" spans="1:7" x14ac:dyDescent="0.15">
      <c r="A263" s="6">
        <v>40683</v>
      </c>
      <c r="C263" t="s">
        <v>53</v>
      </c>
      <c r="D263" s="8" t="s">
        <v>436</v>
      </c>
      <c r="E263" t="s">
        <v>11</v>
      </c>
      <c r="F263" t="s">
        <v>16</v>
      </c>
      <c r="G263" s="1">
        <f>14*0.37</f>
        <v>5.18</v>
      </c>
    </row>
    <row r="264" spans="1:7" x14ac:dyDescent="0.15">
      <c r="A264" s="6">
        <v>40683</v>
      </c>
      <c r="C264" t="s">
        <v>53</v>
      </c>
      <c r="D264" s="8" t="s">
        <v>437</v>
      </c>
      <c r="E264" t="s">
        <v>11</v>
      </c>
      <c r="F264" t="s">
        <v>36</v>
      </c>
      <c r="G264" s="1">
        <f>50*0.37</f>
        <v>18.5</v>
      </c>
    </row>
    <row r="265" spans="1:7" x14ac:dyDescent="0.15">
      <c r="A265" s="6">
        <v>40684</v>
      </c>
      <c r="C265" t="s">
        <v>53</v>
      </c>
      <c r="D265" s="8" t="s">
        <v>438</v>
      </c>
      <c r="E265" t="s">
        <v>11</v>
      </c>
      <c r="F265" t="s">
        <v>11</v>
      </c>
      <c r="G265" s="1">
        <f>3*0.37</f>
        <v>1.1099999999999999</v>
      </c>
    </row>
    <row r="266" spans="1:7" x14ac:dyDescent="0.15">
      <c r="A266" s="6">
        <v>40684</v>
      </c>
      <c r="C266" t="s">
        <v>53</v>
      </c>
      <c r="D266" s="8" t="s">
        <v>439</v>
      </c>
      <c r="E266" t="s">
        <v>11</v>
      </c>
      <c r="F266" t="s">
        <v>78</v>
      </c>
      <c r="G266" s="1">
        <f>42*0.37</f>
        <v>15.54</v>
      </c>
    </row>
    <row r="267" spans="1:7" x14ac:dyDescent="0.15">
      <c r="A267" s="6">
        <v>40687</v>
      </c>
      <c r="C267" t="s">
        <v>53</v>
      </c>
      <c r="D267" s="8" t="s">
        <v>440</v>
      </c>
      <c r="E267" t="s">
        <v>11</v>
      </c>
      <c r="F267" t="s">
        <v>65</v>
      </c>
      <c r="G267" s="1">
        <f>14*0.37</f>
        <v>5.18</v>
      </c>
    </row>
    <row r="268" spans="1:7" x14ac:dyDescent="0.15">
      <c r="A268" s="6">
        <v>40687</v>
      </c>
      <c r="C268" t="s">
        <v>53</v>
      </c>
      <c r="D268" s="8" t="s">
        <v>441</v>
      </c>
      <c r="E268" t="s">
        <v>11</v>
      </c>
      <c r="F268" t="s">
        <v>11</v>
      </c>
      <c r="G268" s="1">
        <f>12*0.37</f>
        <v>4.4399999999999995</v>
      </c>
    </row>
    <row r="269" spans="1:7" x14ac:dyDescent="0.15">
      <c r="A269" s="6">
        <v>40687</v>
      </c>
      <c r="C269" t="s">
        <v>53</v>
      </c>
      <c r="D269" s="8" t="s">
        <v>442</v>
      </c>
      <c r="E269" t="s">
        <v>11</v>
      </c>
      <c r="F269" t="s">
        <v>36</v>
      </c>
      <c r="G269" s="1">
        <f>46*0.37</f>
        <v>17.02</v>
      </c>
    </row>
    <row r="270" spans="1:7" x14ac:dyDescent="0.15">
      <c r="A270" s="6">
        <v>40688</v>
      </c>
      <c r="C270" t="s">
        <v>53</v>
      </c>
      <c r="D270" s="8" t="s">
        <v>443</v>
      </c>
      <c r="E270" t="s">
        <v>11</v>
      </c>
      <c r="F270" t="s">
        <v>11</v>
      </c>
      <c r="G270" s="1">
        <f>5*0.37</f>
        <v>1.85</v>
      </c>
    </row>
    <row r="271" spans="1:7" x14ac:dyDescent="0.15">
      <c r="A271" s="6">
        <v>40689</v>
      </c>
      <c r="C271" t="s">
        <v>53</v>
      </c>
      <c r="D271" s="8" t="s">
        <v>444</v>
      </c>
      <c r="E271" t="s">
        <v>11</v>
      </c>
      <c r="F271" t="s">
        <v>11</v>
      </c>
      <c r="G271" s="1">
        <f>4*0.37</f>
        <v>1.48</v>
      </c>
    </row>
    <row r="272" spans="1:7" x14ac:dyDescent="0.15">
      <c r="A272" s="6">
        <v>40690</v>
      </c>
      <c r="C272" t="s">
        <v>53</v>
      </c>
      <c r="D272" s="8" t="s">
        <v>445</v>
      </c>
      <c r="E272" t="s">
        <v>11</v>
      </c>
      <c r="F272" t="s">
        <v>11</v>
      </c>
      <c r="G272" s="1">
        <f>3*0.37</f>
        <v>1.1099999999999999</v>
      </c>
    </row>
    <row r="273" spans="1:7" x14ac:dyDescent="0.15">
      <c r="A273" s="6">
        <v>40690</v>
      </c>
      <c r="C273" t="s">
        <v>53</v>
      </c>
      <c r="D273" s="8" t="s">
        <v>446</v>
      </c>
      <c r="E273" t="s">
        <v>11</v>
      </c>
      <c r="F273" t="s">
        <v>11</v>
      </c>
      <c r="G273" s="1">
        <f>18*0.37</f>
        <v>6.66</v>
      </c>
    </row>
    <row r="274" spans="1:7" x14ac:dyDescent="0.15">
      <c r="A274" s="6">
        <v>40690</v>
      </c>
      <c r="C274" t="s">
        <v>53</v>
      </c>
      <c r="D274" s="8" t="s">
        <v>447</v>
      </c>
      <c r="E274" t="s">
        <v>11</v>
      </c>
      <c r="F274" t="s">
        <v>11</v>
      </c>
      <c r="G274" s="1">
        <f>3*0.37</f>
        <v>1.1099999999999999</v>
      </c>
    </row>
    <row r="275" spans="1:7" x14ac:dyDescent="0.15">
      <c r="A275" s="6">
        <v>40691</v>
      </c>
      <c r="C275" t="s">
        <v>53</v>
      </c>
      <c r="D275" s="8" t="s">
        <v>448</v>
      </c>
      <c r="E275" t="s">
        <v>11</v>
      </c>
      <c r="F275" t="s">
        <v>11</v>
      </c>
      <c r="G275" s="1">
        <f>2*0.37</f>
        <v>0.74</v>
      </c>
    </row>
    <row r="276" spans="1:7" x14ac:dyDescent="0.15">
      <c r="A276" s="6">
        <v>40696</v>
      </c>
      <c r="C276" t="s">
        <v>53</v>
      </c>
      <c r="D276" s="8" t="s">
        <v>233</v>
      </c>
      <c r="E276" t="s">
        <v>11</v>
      </c>
      <c r="F276" t="s">
        <v>14</v>
      </c>
      <c r="G276" s="1">
        <f>16*0.37</f>
        <v>5.92</v>
      </c>
    </row>
    <row r="277" spans="1:7" x14ac:dyDescent="0.15">
      <c r="A277" s="6">
        <v>40699</v>
      </c>
      <c r="C277" t="s">
        <v>53</v>
      </c>
      <c r="D277" s="8" t="s">
        <v>449</v>
      </c>
      <c r="E277" t="s">
        <v>11</v>
      </c>
      <c r="F277" t="s">
        <v>22</v>
      </c>
      <c r="G277" s="1">
        <f>17*0.37</f>
        <v>6.29</v>
      </c>
    </row>
    <row r="278" spans="1:7" x14ac:dyDescent="0.15">
      <c r="A278" s="6">
        <v>40700</v>
      </c>
      <c r="C278" t="s">
        <v>53</v>
      </c>
      <c r="D278" s="8" t="s">
        <v>450</v>
      </c>
      <c r="E278" t="s">
        <v>11</v>
      </c>
      <c r="F278" t="s">
        <v>308</v>
      </c>
      <c r="G278" s="1">
        <f>36*0.37</f>
        <v>13.32</v>
      </c>
    </row>
    <row r="279" spans="1:7" x14ac:dyDescent="0.15">
      <c r="A279" s="6">
        <v>40702</v>
      </c>
      <c r="C279" t="s">
        <v>53</v>
      </c>
      <c r="D279" s="8" t="s">
        <v>451</v>
      </c>
      <c r="E279" t="s">
        <v>11</v>
      </c>
      <c r="F279" t="s">
        <v>14</v>
      </c>
      <c r="G279" s="1">
        <f>16*0.37</f>
        <v>5.92</v>
      </c>
    </row>
    <row r="280" spans="1:7" x14ac:dyDescent="0.15">
      <c r="A280" s="6">
        <v>40703</v>
      </c>
      <c r="C280" t="s">
        <v>53</v>
      </c>
      <c r="D280" s="8" t="s">
        <v>452</v>
      </c>
      <c r="E280" t="s">
        <v>11</v>
      </c>
      <c r="F280" t="s">
        <v>11</v>
      </c>
      <c r="G280" s="1">
        <f>5*0.37</f>
        <v>1.85</v>
      </c>
    </row>
    <row r="281" spans="1:7" x14ac:dyDescent="0.15">
      <c r="A281" s="6">
        <v>40703</v>
      </c>
      <c r="C281" t="s">
        <v>53</v>
      </c>
      <c r="D281" s="8" t="s">
        <v>453</v>
      </c>
      <c r="E281" t="s">
        <v>11</v>
      </c>
      <c r="F281" t="s">
        <v>11</v>
      </c>
      <c r="G281" s="1">
        <f>3*0.37</f>
        <v>1.1099999999999999</v>
      </c>
    </row>
    <row r="282" spans="1:7" x14ac:dyDescent="0.15">
      <c r="A282" s="6">
        <v>40703</v>
      </c>
      <c r="C282" t="s">
        <v>53</v>
      </c>
      <c r="D282" s="8" t="s">
        <v>454</v>
      </c>
      <c r="E282" t="s">
        <v>11</v>
      </c>
      <c r="F282" t="s">
        <v>78</v>
      </c>
      <c r="G282" s="1">
        <f>42*0.37</f>
        <v>15.54</v>
      </c>
    </row>
    <row r="283" spans="1:7" x14ac:dyDescent="0.15">
      <c r="A283" s="6">
        <v>40704</v>
      </c>
      <c r="C283" t="s">
        <v>53</v>
      </c>
      <c r="D283" s="8" t="s">
        <v>380</v>
      </c>
      <c r="E283" t="s">
        <v>11</v>
      </c>
      <c r="F283" t="s">
        <v>11</v>
      </c>
      <c r="G283" s="1">
        <f>6*0.37</f>
        <v>2.2199999999999998</v>
      </c>
    </row>
    <row r="284" spans="1:7" x14ac:dyDescent="0.15">
      <c r="A284" s="6">
        <v>40705</v>
      </c>
      <c r="C284" t="s">
        <v>53</v>
      </c>
      <c r="D284" s="8" t="s">
        <v>455</v>
      </c>
      <c r="E284" t="s">
        <v>11</v>
      </c>
      <c r="F284" t="s">
        <v>11</v>
      </c>
      <c r="G284" s="1">
        <f>11*0.37</f>
        <v>4.07</v>
      </c>
    </row>
    <row r="285" spans="1:7" x14ac:dyDescent="0.15">
      <c r="A285" s="6">
        <v>40708</v>
      </c>
      <c r="C285" t="s">
        <v>53</v>
      </c>
      <c r="D285" s="8" t="s">
        <v>413</v>
      </c>
      <c r="E285" t="s">
        <v>11</v>
      </c>
      <c r="F285" t="s">
        <v>11</v>
      </c>
      <c r="G285" s="1">
        <f>3*0.37</f>
        <v>1.1099999999999999</v>
      </c>
    </row>
    <row r="286" spans="1:7" x14ac:dyDescent="0.15">
      <c r="A286" s="6">
        <v>40709</v>
      </c>
      <c r="C286" t="s">
        <v>53</v>
      </c>
      <c r="D286" s="8" t="s">
        <v>456</v>
      </c>
      <c r="E286" t="s">
        <v>11</v>
      </c>
      <c r="F286" t="s">
        <v>11</v>
      </c>
      <c r="G286" s="1">
        <f>5*0.37</f>
        <v>1.85</v>
      </c>
    </row>
    <row r="287" spans="1:7" x14ac:dyDescent="0.15">
      <c r="A287" s="6">
        <v>40709</v>
      </c>
      <c r="C287" t="s">
        <v>53</v>
      </c>
      <c r="D287" s="8" t="s">
        <v>457</v>
      </c>
      <c r="E287" t="s">
        <v>11</v>
      </c>
      <c r="F287" t="s">
        <v>12</v>
      </c>
      <c r="G287" s="1">
        <f>9*0.37</f>
        <v>3.33</v>
      </c>
    </row>
    <row r="288" spans="1:7" x14ac:dyDescent="0.15">
      <c r="A288" s="6">
        <v>40711</v>
      </c>
      <c r="C288" t="s">
        <v>53</v>
      </c>
      <c r="D288" s="8" t="s">
        <v>458</v>
      </c>
      <c r="E288" t="s">
        <v>11</v>
      </c>
      <c r="F288" t="s">
        <v>11</v>
      </c>
      <c r="G288" s="1">
        <f>13*0.37</f>
        <v>4.8099999999999996</v>
      </c>
    </row>
    <row r="289" spans="1:8" x14ac:dyDescent="0.15">
      <c r="A289" s="6">
        <v>40713</v>
      </c>
      <c r="C289" t="s">
        <v>53</v>
      </c>
      <c r="D289" s="8" t="s">
        <v>459</v>
      </c>
      <c r="E289" t="s">
        <v>11</v>
      </c>
      <c r="F289" t="s">
        <v>11</v>
      </c>
      <c r="G289" s="1">
        <f>6*0.37</f>
        <v>2.2199999999999998</v>
      </c>
    </row>
    <row r="290" spans="1:8" x14ac:dyDescent="0.15">
      <c r="A290" s="6">
        <v>40713</v>
      </c>
      <c r="C290" t="s">
        <v>53</v>
      </c>
      <c r="D290" s="8" t="s">
        <v>460</v>
      </c>
      <c r="E290" t="s">
        <v>11</v>
      </c>
      <c r="F290" t="s">
        <v>11</v>
      </c>
      <c r="G290" s="1">
        <f>3*0.37</f>
        <v>1.1099999999999999</v>
      </c>
    </row>
    <row r="291" spans="1:8" x14ac:dyDescent="0.15">
      <c r="A291" s="6">
        <v>40714</v>
      </c>
      <c r="C291" t="s">
        <v>53</v>
      </c>
      <c r="D291" s="8" t="s">
        <v>461</v>
      </c>
      <c r="E291" t="s">
        <v>11</v>
      </c>
      <c r="F291" t="s">
        <v>12</v>
      </c>
      <c r="G291" s="1">
        <f>10*0.37</f>
        <v>3.7</v>
      </c>
    </row>
    <row r="292" spans="1:8" x14ac:dyDescent="0.15">
      <c r="A292" s="6">
        <v>40715</v>
      </c>
      <c r="C292" t="s">
        <v>53</v>
      </c>
      <c r="D292" s="8" t="s">
        <v>462</v>
      </c>
      <c r="E292" t="s">
        <v>11</v>
      </c>
      <c r="F292" t="s">
        <v>11</v>
      </c>
      <c r="G292" s="1">
        <f>15*0.37</f>
        <v>5.55</v>
      </c>
    </row>
    <row r="293" spans="1:8" x14ac:dyDescent="0.15">
      <c r="A293" s="6">
        <v>40719</v>
      </c>
      <c r="C293" t="s">
        <v>53</v>
      </c>
      <c r="D293" s="8" t="s">
        <v>463</v>
      </c>
      <c r="E293" t="s">
        <v>11</v>
      </c>
      <c r="F293" t="s">
        <v>11</v>
      </c>
      <c r="G293" s="1">
        <f>18*0.37</f>
        <v>6.66</v>
      </c>
    </row>
    <row r="294" spans="1:8" x14ac:dyDescent="0.15">
      <c r="A294" s="6">
        <v>40719</v>
      </c>
      <c r="C294" t="s">
        <v>53</v>
      </c>
      <c r="D294" s="8" t="s">
        <v>464</v>
      </c>
      <c r="E294" t="s">
        <v>11</v>
      </c>
      <c r="F294" t="s">
        <v>36</v>
      </c>
      <c r="G294" s="1">
        <f>46*0.37</f>
        <v>17.02</v>
      </c>
    </row>
    <row r="295" spans="1:8" x14ac:dyDescent="0.15">
      <c r="A295" s="6">
        <v>40721</v>
      </c>
      <c r="C295" t="s">
        <v>53</v>
      </c>
      <c r="D295" s="8" t="s">
        <v>465</v>
      </c>
      <c r="E295" t="s">
        <v>11</v>
      </c>
      <c r="F295" t="s">
        <v>14</v>
      </c>
      <c r="G295" s="1">
        <f>14*0.37</f>
        <v>5.18</v>
      </c>
    </row>
    <row r="296" spans="1:8" x14ac:dyDescent="0.15">
      <c r="A296" s="6">
        <v>40722</v>
      </c>
      <c r="C296" t="s">
        <v>53</v>
      </c>
      <c r="D296" s="8" t="s">
        <v>466</v>
      </c>
      <c r="E296" t="s">
        <v>11</v>
      </c>
      <c r="F296" t="s">
        <v>97</v>
      </c>
      <c r="G296" s="1">
        <f>16*0.37</f>
        <v>5.92</v>
      </c>
    </row>
    <row r="297" spans="1:8" x14ac:dyDescent="0.15">
      <c r="A297" s="6">
        <v>40722</v>
      </c>
      <c r="C297" t="s">
        <v>53</v>
      </c>
      <c r="D297" s="8" t="s">
        <v>467</v>
      </c>
      <c r="E297" t="s">
        <v>11</v>
      </c>
      <c r="F297" t="s">
        <v>11</v>
      </c>
      <c r="G297" s="1">
        <f>3*0.37</f>
        <v>1.1099999999999999</v>
      </c>
    </row>
    <row r="298" spans="1:8" x14ac:dyDescent="0.15">
      <c r="A298" s="6">
        <v>40723</v>
      </c>
      <c r="C298" t="s">
        <v>53</v>
      </c>
      <c r="D298" s="8" t="s">
        <v>468</v>
      </c>
      <c r="E298" t="s">
        <v>11</v>
      </c>
      <c r="F298" t="s">
        <v>14</v>
      </c>
      <c r="G298" s="1">
        <f>17*0.37</f>
        <v>6.29</v>
      </c>
    </row>
    <row r="299" spans="1:8" x14ac:dyDescent="0.15">
      <c r="A299" s="6">
        <v>40723</v>
      </c>
      <c r="C299" t="s">
        <v>53</v>
      </c>
      <c r="D299" s="8" t="s">
        <v>469</v>
      </c>
      <c r="E299" t="s">
        <v>11</v>
      </c>
      <c r="F299" t="s">
        <v>472</v>
      </c>
      <c r="G299" s="1">
        <f>7*0.37</f>
        <v>2.59</v>
      </c>
    </row>
    <row r="300" spans="1:8" x14ac:dyDescent="0.15">
      <c r="A300" s="6">
        <v>40723</v>
      </c>
      <c r="C300" t="s">
        <v>53</v>
      </c>
      <c r="D300" s="8" t="s">
        <v>470</v>
      </c>
      <c r="E300" t="s">
        <v>11</v>
      </c>
      <c r="F300" t="s">
        <v>11</v>
      </c>
      <c r="G300" s="1">
        <f>3*0.37</f>
        <v>1.1099999999999999</v>
      </c>
    </row>
    <row r="301" spans="1:8" x14ac:dyDescent="0.15">
      <c r="A301" s="6">
        <v>40724</v>
      </c>
      <c r="C301" t="s">
        <v>53</v>
      </c>
      <c r="D301" s="8" t="s">
        <v>373</v>
      </c>
      <c r="E301" t="s">
        <v>11</v>
      </c>
      <c r="F301" t="s">
        <v>11</v>
      </c>
      <c r="G301" s="1">
        <f>3*0.37</f>
        <v>1.1099999999999999</v>
      </c>
    </row>
    <row r="302" spans="1:8" x14ac:dyDescent="0.15">
      <c r="A302" s="6">
        <v>40724</v>
      </c>
      <c r="C302" t="s">
        <v>53</v>
      </c>
      <c r="D302" s="8" t="s">
        <v>471</v>
      </c>
      <c r="E302" t="s">
        <v>11</v>
      </c>
      <c r="F302" t="s">
        <v>473</v>
      </c>
      <c r="G302" s="1">
        <f>12*0.37</f>
        <v>4.4399999999999995</v>
      </c>
    </row>
    <row r="303" spans="1:8" x14ac:dyDescent="0.15">
      <c r="A303" s="6">
        <v>40724</v>
      </c>
      <c r="C303" t="s">
        <v>53</v>
      </c>
      <c r="D303" s="8" t="s">
        <v>239</v>
      </c>
      <c r="E303" t="s">
        <v>11</v>
      </c>
      <c r="F303" t="s">
        <v>11</v>
      </c>
      <c r="G303" s="1">
        <f>4*0.37</f>
        <v>1.48</v>
      </c>
      <c r="H303" s="7"/>
    </row>
    <row r="304" spans="1:8" x14ac:dyDescent="0.15">
      <c r="A304" s="6">
        <v>40725</v>
      </c>
      <c r="C304" t="s">
        <v>53</v>
      </c>
      <c r="D304" s="8" t="s">
        <v>474</v>
      </c>
      <c r="E304" t="s">
        <v>11</v>
      </c>
      <c r="F304" t="s">
        <v>16</v>
      </c>
      <c r="G304" s="1">
        <f>19*0.37</f>
        <v>7.03</v>
      </c>
    </row>
    <row r="305" spans="1:7" x14ac:dyDescent="0.15">
      <c r="A305" s="6">
        <v>40725</v>
      </c>
      <c r="C305" t="s">
        <v>53</v>
      </c>
      <c r="D305" s="8" t="s">
        <v>475</v>
      </c>
      <c r="E305" t="s">
        <v>11</v>
      </c>
      <c r="F305" t="s">
        <v>11</v>
      </c>
      <c r="G305" s="1">
        <f>4*0.37</f>
        <v>1.48</v>
      </c>
    </row>
    <row r="306" spans="1:7" x14ac:dyDescent="0.15">
      <c r="A306" s="6">
        <v>40728</v>
      </c>
      <c r="C306" t="s">
        <v>53</v>
      </c>
      <c r="D306" s="8" t="s">
        <v>476</v>
      </c>
      <c r="E306" t="s">
        <v>11</v>
      </c>
      <c r="F306" t="s">
        <v>93</v>
      </c>
      <c r="G306" s="1">
        <f>30*0.37</f>
        <v>11.1</v>
      </c>
    </row>
    <row r="307" spans="1:7" x14ac:dyDescent="0.15">
      <c r="A307" s="6">
        <v>40730</v>
      </c>
      <c r="C307" t="s">
        <v>53</v>
      </c>
      <c r="D307" s="8" t="s">
        <v>477</v>
      </c>
      <c r="E307" t="s">
        <v>11</v>
      </c>
      <c r="F307" t="s">
        <v>11</v>
      </c>
      <c r="G307" s="1">
        <f>7*0.37</f>
        <v>2.59</v>
      </c>
    </row>
    <row r="308" spans="1:7" x14ac:dyDescent="0.15">
      <c r="A308" s="6">
        <v>40731</v>
      </c>
      <c r="C308" t="s">
        <v>53</v>
      </c>
      <c r="D308" s="8" t="s">
        <v>478</v>
      </c>
      <c r="E308" t="s">
        <v>11</v>
      </c>
      <c r="F308" t="s">
        <v>490</v>
      </c>
      <c r="G308" s="1">
        <f>45*0.37</f>
        <v>16.649999999999999</v>
      </c>
    </row>
    <row r="309" spans="1:7" x14ac:dyDescent="0.15">
      <c r="A309" s="6">
        <v>40731</v>
      </c>
      <c r="C309" t="s">
        <v>53</v>
      </c>
      <c r="D309" s="8" t="s">
        <v>378</v>
      </c>
      <c r="E309" t="s">
        <v>11</v>
      </c>
      <c r="F309" t="s">
        <v>36</v>
      </c>
      <c r="G309" s="1">
        <f>50*0.37</f>
        <v>18.5</v>
      </c>
    </row>
    <row r="310" spans="1:7" x14ac:dyDescent="0.15">
      <c r="A310" s="6">
        <v>40731</v>
      </c>
      <c r="C310" t="s">
        <v>53</v>
      </c>
      <c r="D310" s="8" t="s">
        <v>264</v>
      </c>
      <c r="E310" t="s">
        <v>11</v>
      </c>
      <c r="F310" t="s">
        <v>14</v>
      </c>
      <c r="G310" s="1">
        <f>15*0.37</f>
        <v>5.55</v>
      </c>
    </row>
    <row r="311" spans="1:7" x14ac:dyDescent="0.15">
      <c r="A311" s="6">
        <v>40732</v>
      </c>
      <c r="C311" t="s">
        <v>53</v>
      </c>
      <c r="D311" s="8" t="s">
        <v>479</v>
      </c>
      <c r="E311" t="s">
        <v>11</v>
      </c>
      <c r="F311" t="s">
        <v>119</v>
      </c>
      <c r="G311" s="1">
        <f>34*0.37</f>
        <v>12.58</v>
      </c>
    </row>
    <row r="312" spans="1:7" x14ac:dyDescent="0.15">
      <c r="A312" s="6">
        <v>40734</v>
      </c>
      <c r="C312" t="s">
        <v>53</v>
      </c>
      <c r="D312" s="8" t="s">
        <v>480</v>
      </c>
      <c r="E312" t="s">
        <v>11</v>
      </c>
      <c r="F312" t="s">
        <v>11</v>
      </c>
      <c r="G312" s="1">
        <f>4*0.37</f>
        <v>1.48</v>
      </c>
    </row>
    <row r="313" spans="1:7" x14ac:dyDescent="0.15">
      <c r="A313" s="6">
        <v>40738</v>
      </c>
      <c r="C313" t="s">
        <v>53</v>
      </c>
      <c r="D313" s="8" t="s">
        <v>481</v>
      </c>
      <c r="E313" t="s">
        <v>11</v>
      </c>
      <c r="F313" t="s">
        <v>11</v>
      </c>
      <c r="G313" s="1">
        <f>14*0.37</f>
        <v>5.18</v>
      </c>
    </row>
    <row r="314" spans="1:7" x14ac:dyDescent="0.15">
      <c r="A314" s="6">
        <v>40739</v>
      </c>
      <c r="C314" t="s">
        <v>53</v>
      </c>
      <c r="D314" s="8" t="s">
        <v>482</v>
      </c>
      <c r="E314" t="s">
        <v>11</v>
      </c>
      <c r="F314" t="s">
        <v>11</v>
      </c>
      <c r="G314" s="1">
        <f>12*0.37</f>
        <v>4.4399999999999995</v>
      </c>
    </row>
    <row r="315" spans="1:7" x14ac:dyDescent="0.15">
      <c r="A315" s="6">
        <v>40744</v>
      </c>
      <c r="C315" t="s">
        <v>53</v>
      </c>
      <c r="D315" s="8" t="s">
        <v>483</v>
      </c>
      <c r="E315" t="s">
        <v>11</v>
      </c>
      <c r="F315" t="s">
        <v>11</v>
      </c>
      <c r="G315" s="1">
        <f>4*0.37</f>
        <v>1.48</v>
      </c>
    </row>
    <row r="316" spans="1:7" x14ac:dyDescent="0.15">
      <c r="A316" s="6">
        <v>40781</v>
      </c>
      <c r="C316" t="s">
        <v>53</v>
      </c>
      <c r="D316" s="8" t="s">
        <v>484</v>
      </c>
      <c r="E316" t="s">
        <v>11</v>
      </c>
      <c r="F316" t="s">
        <v>11</v>
      </c>
      <c r="G316" s="1">
        <f>4*0.37</f>
        <v>1.48</v>
      </c>
    </row>
    <row r="317" spans="1:7" x14ac:dyDescent="0.15">
      <c r="A317" s="6">
        <v>40781</v>
      </c>
      <c r="C317" t="s">
        <v>53</v>
      </c>
      <c r="D317" s="8" t="s">
        <v>485</v>
      </c>
      <c r="E317" t="s">
        <v>11</v>
      </c>
      <c r="F317" t="s">
        <v>97</v>
      </c>
      <c r="G317" s="1">
        <f>18*0.37</f>
        <v>6.66</v>
      </c>
    </row>
    <row r="318" spans="1:7" x14ac:dyDescent="0.15">
      <c r="A318" s="6">
        <v>40781</v>
      </c>
      <c r="C318" t="s">
        <v>53</v>
      </c>
      <c r="D318" s="8" t="s">
        <v>486</v>
      </c>
      <c r="E318" t="s">
        <v>11</v>
      </c>
      <c r="F318" t="s">
        <v>11</v>
      </c>
      <c r="G318" s="1">
        <f>3*0.37</f>
        <v>1.1099999999999999</v>
      </c>
    </row>
    <row r="319" spans="1:7" x14ac:dyDescent="0.15">
      <c r="A319" s="6">
        <v>40783</v>
      </c>
      <c r="C319" t="s">
        <v>53</v>
      </c>
      <c r="D319" s="8" t="s">
        <v>487</v>
      </c>
      <c r="E319" t="s">
        <v>11</v>
      </c>
      <c r="F319" t="s">
        <v>11</v>
      </c>
      <c r="G319" s="1">
        <f>9*0.37</f>
        <v>3.33</v>
      </c>
    </row>
    <row r="320" spans="1:7" x14ac:dyDescent="0.15">
      <c r="A320" s="6">
        <v>40785</v>
      </c>
      <c r="C320" t="s">
        <v>53</v>
      </c>
      <c r="D320" s="8" t="s">
        <v>488</v>
      </c>
      <c r="E320" t="s">
        <v>11</v>
      </c>
      <c r="F320" t="s">
        <v>11</v>
      </c>
      <c r="G320" s="1">
        <f>5*0.37</f>
        <v>1.85</v>
      </c>
    </row>
    <row r="321" spans="1:7" x14ac:dyDescent="0.15">
      <c r="A321" s="6">
        <v>40786</v>
      </c>
      <c r="C321" t="s">
        <v>53</v>
      </c>
      <c r="D321" s="8" t="s">
        <v>489</v>
      </c>
      <c r="E321" t="s">
        <v>11</v>
      </c>
      <c r="F321" t="s">
        <v>11</v>
      </c>
      <c r="G321" s="1">
        <f>3*0.37</f>
        <v>1.1099999999999999</v>
      </c>
    </row>
    <row r="322" spans="1:7" x14ac:dyDescent="0.15">
      <c r="A322" s="6">
        <v>40787</v>
      </c>
      <c r="C322" t="s">
        <v>53</v>
      </c>
      <c r="D322" s="8" t="s">
        <v>491</v>
      </c>
      <c r="E322" t="s">
        <v>11</v>
      </c>
      <c r="F322" t="s">
        <v>36</v>
      </c>
      <c r="G322" s="1">
        <f>49*0.37</f>
        <v>18.13</v>
      </c>
    </row>
    <row r="323" spans="1:7" x14ac:dyDescent="0.15">
      <c r="A323" s="6">
        <v>40787</v>
      </c>
      <c r="C323" t="s">
        <v>53</v>
      </c>
      <c r="D323" s="8" t="s">
        <v>492</v>
      </c>
      <c r="E323" t="s">
        <v>11</v>
      </c>
      <c r="F323" t="s">
        <v>14</v>
      </c>
      <c r="G323" s="1">
        <f>15*0.37</f>
        <v>5.55</v>
      </c>
    </row>
    <row r="324" spans="1:7" ht="22.5" x14ac:dyDescent="0.15">
      <c r="A324" s="6">
        <v>40788</v>
      </c>
      <c r="C324" t="s">
        <v>53</v>
      </c>
      <c r="D324" s="8" t="s">
        <v>493</v>
      </c>
      <c r="E324" t="s">
        <v>11</v>
      </c>
      <c r="F324" t="s">
        <v>11</v>
      </c>
      <c r="G324" s="1">
        <f>4*0.37</f>
        <v>1.48</v>
      </c>
    </row>
    <row r="325" spans="1:7" x14ac:dyDescent="0.15">
      <c r="A325" s="6">
        <v>40792</v>
      </c>
      <c r="C325" t="s">
        <v>53</v>
      </c>
      <c r="D325" s="8" t="s">
        <v>494</v>
      </c>
      <c r="E325" t="s">
        <v>11</v>
      </c>
      <c r="F325" t="s">
        <v>11</v>
      </c>
      <c r="G325" s="1">
        <f>4*0.37</f>
        <v>1.48</v>
      </c>
    </row>
    <row r="326" spans="1:7" x14ac:dyDescent="0.15">
      <c r="A326" s="6">
        <v>40792</v>
      </c>
      <c r="C326" t="s">
        <v>53</v>
      </c>
      <c r="D326" s="8" t="s">
        <v>495</v>
      </c>
      <c r="E326" t="s">
        <v>11</v>
      </c>
      <c r="F326" t="s">
        <v>11</v>
      </c>
      <c r="G326" s="1">
        <f>7*0.37</f>
        <v>2.59</v>
      </c>
    </row>
    <row r="327" spans="1:7" x14ac:dyDescent="0.15">
      <c r="A327" s="6">
        <v>40793</v>
      </c>
      <c r="C327" t="s">
        <v>53</v>
      </c>
      <c r="D327" s="8" t="s">
        <v>496</v>
      </c>
      <c r="E327" t="s">
        <v>11</v>
      </c>
      <c r="F327" t="s">
        <v>11</v>
      </c>
      <c r="G327" s="1">
        <f>5*0.37</f>
        <v>1.85</v>
      </c>
    </row>
    <row r="328" spans="1:7" x14ac:dyDescent="0.15">
      <c r="A328" s="6">
        <v>40795</v>
      </c>
      <c r="C328" t="s">
        <v>53</v>
      </c>
      <c r="D328" s="8" t="s">
        <v>380</v>
      </c>
      <c r="E328" t="s">
        <v>11</v>
      </c>
      <c r="F328" t="s">
        <v>16</v>
      </c>
      <c r="G328" s="1">
        <f>9*0.37</f>
        <v>3.33</v>
      </c>
    </row>
    <row r="329" spans="1:7" x14ac:dyDescent="0.15">
      <c r="A329" s="6">
        <v>40796</v>
      </c>
      <c r="C329" t="s">
        <v>53</v>
      </c>
      <c r="D329" s="8" t="s">
        <v>497</v>
      </c>
      <c r="E329" t="s">
        <v>11</v>
      </c>
      <c r="F329" t="s">
        <v>11</v>
      </c>
      <c r="G329" s="1">
        <f>4*0.37</f>
        <v>1.48</v>
      </c>
    </row>
    <row r="330" spans="1:7" x14ac:dyDescent="0.15">
      <c r="A330" s="6">
        <v>40797</v>
      </c>
      <c r="C330" t="s">
        <v>53</v>
      </c>
      <c r="D330" s="8" t="s">
        <v>497</v>
      </c>
      <c r="E330" t="s">
        <v>11</v>
      </c>
      <c r="F330" t="s">
        <v>11</v>
      </c>
      <c r="G330" s="1">
        <f>4*0.37</f>
        <v>1.48</v>
      </c>
    </row>
    <row r="331" spans="1:7" x14ac:dyDescent="0.15">
      <c r="A331" s="6">
        <v>40797</v>
      </c>
      <c r="C331" t="s">
        <v>53</v>
      </c>
      <c r="D331" s="8" t="s">
        <v>498</v>
      </c>
      <c r="E331" t="s">
        <v>11</v>
      </c>
      <c r="F331" t="s">
        <v>36</v>
      </c>
      <c r="G331" s="1">
        <f>50*0.37</f>
        <v>18.5</v>
      </c>
    </row>
    <row r="332" spans="1:7" x14ac:dyDescent="0.15">
      <c r="A332" s="6">
        <v>40797</v>
      </c>
      <c r="C332" t="s">
        <v>53</v>
      </c>
      <c r="D332" s="8" t="s">
        <v>499</v>
      </c>
      <c r="E332" t="s">
        <v>11</v>
      </c>
      <c r="F332" t="s">
        <v>11</v>
      </c>
      <c r="G332" s="1">
        <f>4*0.37</f>
        <v>1.48</v>
      </c>
    </row>
    <row r="333" spans="1:7" x14ac:dyDescent="0.15">
      <c r="A333" s="6">
        <v>40798</v>
      </c>
      <c r="C333" t="s">
        <v>53</v>
      </c>
      <c r="D333" s="8" t="s">
        <v>500</v>
      </c>
      <c r="E333" t="s">
        <v>11</v>
      </c>
      <c r="F333" t="s">
        <v>36</v>
      </c>
      <c r="G333" s="1">
        <f>49*0.37</f>
        <v>18.13</v>
      </c>
    </row>
    <row r="334" spans="1:7" x14ac:dyDescent="0.15">
      <c r="A334" s="6">
        <v>40801</v>
      </c>
      <c r="C334" t="s">
        <v>53</v>
      </c>
      <c r="D334" s="8" t="s">
        <v>501</v>
      </c>
      <c r="E334" t="s">
        <v>11</v>
      </c>
      <c r="F334" t="s">
        <v>11</v>
      </c>
      <c r="G334" s="1">
        <f>11*0.37</f>
        <v>4.07</v>
      </c>
    </row>
    <row r="335" spans="1:7" x14ac:dyDescent="0.15">
      <c r="A335" s="6">
        <v>40802</v>
      </c>
      <c r="C335" t="s">
        <v>53</v>
      </c>
      <c r="D335" s="8" t="s">
        <v>502</v>
      </c>
      <c r="E335" t="s">
        <v>11</v>
      </c>
      <c r="F335" t="s">
        <v>11</v>
      </c>
      <c r="G335" s="1">
        <f>10*0.37</f>
        <v>3.7</v>
      </c>
    </row>
    <row r="336" spans="1:7" x14ac:dyDescent="0.15">
      <c r="A336" s="6">
        <v>40802</v>
      </c>
      <c r="C336" t="s">
        <v>53</v>
      </c>
      <c r="D336" s="8" t="s">
        <v>503</v>
      </c>
      <c r="E336" t="s">
        <v>11</v>
      </c>
      <c r="F336" t="s">
        <v>11</v>
      </c>
      <c r="G336" s="1">
        <f>13*0.37</f>
        <v>4.8099999999999996</v>
      </c>
    </row>
    <row r="337" spans="1:7" x14ac:dyDescent="0.15">
      <c r="A337" s="6">
        <v>40803</v>
      </c>
      <c r="C337" t="s">
        <v>53</v>
      </c>
      <c r="D337" s="8" t="s">
        <v>504</v>
      </c>
      <c r="E337" t="s">
        <v>11</v>
      </c>
      <c r="F337" t="s">
        <v>11</v>
      </c>
      <c r="G337" s="1">
        <f>4*0.37</f>
        <v>1.48</v>
      </c>
    </row>
    <row r="338" spans="1:7" x14ac:dyDescent="0.15">
      <c r="A338" s="6">
        <v>40804</v>
      </c>
      <c r="C338" t="s">
        <v>53</v>
      </c>
      <c r="D338" s="8" t="s">
        <v>505</v>
      </c>
      <c r="E338" t="s">
        <v>11</v>
      </c>
      <c r="F338" t="s">
        <v>11</v>
      </c>
      <c r="G338" s="1">
        <f>10*0.37</f>
        <v>3.7</v>
      </c>
    </row>
    <row r="339" spans="1:7" x14ac:dyDescent="0.15">
      <c r="A339" s="6">
        <v>40805</v>
      </c>
      <c r="C339" t="s">
        <v>53</v>
      </c>
      <c r="D339" s="8" t="s">
        <v>506</v>
      </c>
      <c r="E339" t="s">
        <v>11</v>
      </c>
      <c r="F339" t="s">
        <v>11</v>
      </c>
      <c r="G339" s="1">
        <f>4*0.37</f>
        <v>1.48</v>
      </c>
    </row>
    <row r="340" spans="1:7" x14ac:dyDescent="0.15">
      <c r="A340" s="6">
        <v>40807</v>
      </c>
      <c r="C340" t="s">
        <v>53</v>
      </c>
      <c r="D340" s="8" t="s">
        <v>369</v>
      </c>
      <c r="E340" t="s">
        <v>11</v>
      </c>
      <c r="F340" t="s">
        <v>11</v>
      </c>
      <c r="G340" s="1">
        <f>10*0.37</f>
        <v>3.7</v>
      </c>
    </row>
    <row r="341" spans="1:7" x14ac:dyDescent="0.15">
      <c r="A341" s="6">
        <v>40812</v>
      </c>
      <c r="C341" t="s">
        <v>53</v>
      </c>
      <c r="D341" s="8" t="s">
        <v>507</v>
      </c>
      <c r="E341" t="s">
        <v>11</v>
      </c>
      <c r="F341" t="s">
        <v>11</v>
      </c>
      <c r="G341" s="1">
        <f>10*0.37</f>
        <v>3.7</v>
      </c>
    </row>
    <row r="342" spans="1:7" x14ac:dyDescent="0.15">
      <c r="A342" s="6">
        <v>40813</v>
      </c>
      <c r="C342" t="s">
        <v>53</v>
      </c>
      <c r="D342" s="8" t="s">
        <v>508</v>
      </c>
      <c r="E342" t="s">
        <v>11</v>
      </c>
      <c r="F342" t="s">
        <v>36</v>
      </c>
      <c r="G342" s="1">
        <f>49*0.37</f>
        <v>18.13</v>
      </c>
    </row>
    <row r="343" spans="1:7" x14ac:dyDescent="0.15">
      <c r="A343" s="6">
        <v>40814</v>
      </c>
      <c r="C343" t="s">
        <v>53</v>
      </c>
      <c r="D343" s="8" t="s">
        <v>509</v>
      </c>
      <c r="E343" t="s">
        <v>11</v>
      </c>
      <c r="F343" t="s">
        <v>36</v>
      </c>
      <c r="G343" s="1">
        <f>47*0.37</f>
        <v>17.39</v>
      </c>
    </row>
    <row r="344" spans="1:7" x14ac:dyDescent="0.15">
      <c r="A344" s="6">
        <v>40816</v>
      </c>
      <c r="C344" t="s">
        <v>53</v>
      </c>
      <c r="D344" s="8" t="s">
        <v>510</v>
      </c>
      <c r="E344" t="s">
        <v>11</v>
      </c>
      <c r="F344" t="s">
        <v>36</v>
      </c>
      <c r="G344" s="1">
        <f>49*0.37</f>
        <v>18.13</v>
      </c>
    </row>
    <row r="345" spans="1:7" x14ac:dyDescent="0.15">
      <c r="A345" s="6">
        <v>40817</v>
      </c>
      <c r="C345" t="s">
        <v>53</v>
      </c>
      <c r="D345" s="8" t="s">
        <v>511</v>
      </c>
      <c r="E345" t="s">
        <v>11</v>
      </c>
      <c r="F345" t="s">
        <v>11</v>
      </c>
      <c r="G345" s="1">
        <f>22*0.37</f>
        <v>8.14</v>
      </c>
    </row>
    <row r="346" spans="1:7" x14ac:dyDescent="0.15">
      <c r="A346" s="6">
        <v>40854</v>
      </c>
      <c r="C346" t="s">
        <v>53</v>
      </c>
      <c r="D346" s="8" t="s">
        <v>512</v>
      </c>
      <c r="E346" t="s">
        <v>11</v>
      </c>
      <c r="F346" t="s">
        <v>11</v>
      </c>
      <c r="G346" s="1">
        <f>2*0.37</f>
        <v>0.74</v>
      </c>
    </row>
    <row r="347" spans="1:7" x14ac:dyDescent="0.15">
      <c r="A347" s="6">
        <v>40854</v>
      </c>
      <c r="C347" t="s">
        <v>53</v>
      </c>
      <c r="D347" s="8" t="s">
        <v>513</v>
      </c>
      <c r="E347" t="s">
        <v>11</v>
      </c>
      <c r="F347" t="s">
        <v>36</v>
      </c>
      <c r="G347" s="1">
        <f>49*0.37</f>
        <v>18.13</v>
      </c>
    </row>
    <row r="348" spans="1:7" x14ac:dyDescent="0.15">
      <c r="A348" s="6">
        <v>40826</v>
      </c>
      <c r="C348" t="s">
        <v>53</v>
      </c>
      <c r="D348" s="8" t="s">
        <v>514</v>
      </c>
      <c r="E348" t="s">
        <v>11</v>
      </c>
      <c r="F348" t="s">
        <v>14</v>
      </c>
      <c r="G348" s="1">
        <f>13*0.37</f>
        <v>4.8099999999999996</v>
      </c>
    </row>
    <row r="349" spans="1:7" x14ac:dyDescent="0.15">
      <c r="A349" s="6">
        <v>40827</v>
      </c>
      <c r="C349" t="s">
        <v>53</v>
      </c>
      <c r="D349" s="8" t="s">
        <v>515</v>
      </c>
      <c r="E349" t="s">
        <v>11</v>
      </c>
      <c r="F349" t="s">
        <v>36</v>
      </c>
      <c r="G349" s="1">
        <f>52*0.37</f>
        <v>19.239999999999998</v>
      </c>
    </row>
    <row r="350" spans="1:7" x14ac:dyDescent="0.15">
      <c r="A350" s="6">
        <v>40829</v>
      </c>
      <c r="C350" t="s">
        <v>53</v>
      </c>
      <c r="D350" s="8" t="s">
        <v>516</v>
      </c>
      <c r="E350" t="s">
        <v>11</v>
      </c>
      <c r="F350" t="s">
        <v>11</v>
      </c>
      <c r="G350" s="1">
        <f>4*0.37</f>
        <v>1.48</v>
      </c>
    </row>
    <row r="351" spans="1:7" x14ac:dyDescent="0.15">
      <c r="A351" s="6">
        <v>40834</v>
      </c>
      <c r="C351" t="s">
        <v>53</v>
      </c>
      <c r="D351" s="8" t="s">
        <v>517</v>
      </c>
      <c r="E351" t="s">
        <v>11</v>
      </c>
      <c r="F351" t="s">
        <v>11</v>
      </c>
      <c r="G351" s="1">
        <f>11*0.37</f>
        <v>4.07</v>
      </c>
    </row>
    <row r="352" spans="1:7" x14ac:dyDescent="0.15">
      <c r="A352" s="6">
        <v>40834</v>
      </c>
      <c r="C352" t="s">
        <v>53</v>
      </c>
      <c r="D352" s="8" t="s">
        <v>518</v>
      </c>
      <c r="E352" t="s">
        <v>11</v>
      </c>
      <c r="F352" t="s">
        <v>308</v>
      </c>
      <c r="G352" s="1">
        <f>38*0.37</f>
        <v>14.06</v>
      </c>
    </row>
    <row r="353" spans="1:8" x14ac:dyDescent="0.15">
      <c r="A353" s="6">
        <v>40835</v>
      </c>
      <c r="C353" t="s">
        <v>53</v>
      </c>
      <c r="D353" s="8" t="s">
        <v>406</v>
      </c>
      <c r="E353" t="s">
        <v>11</v>
      </c>
      <c r="F353" t="s">
        <v>11</v>
      </c>
      <c r="G353" s="1">
        <f>8*0.37</f>
        <v>2.96</v>
      </c>
    </row>
    <row r="354" spans="1:8" x14ac:dyDescent="0.15">
      <c r="A354" s="6">
        <v>40836</v>
      </c>
      <c r="C354" t="s">
        <v>53</v>
      </c>
      <c r="D354" s="8" t="s">
        <v>519</v>
      </c>
      <c r="E354" t="s">
        <v>11</v>
      </c>
      <c r="F354" t="s">
        <v>11</v>
      </c>
      <c r="G354" s="1">
        <f>5*0.37</f>
        <v>1.85</v>
      </c>
    </row>
    <row r="355" spans="1:8" x14ac:dyDescent="0.15">
      <c r="A355" s="6">
        <v>40836</v>
      </c>
      <c r="C355" t="s">
        <v>53</v>
      </c>
      <c r="D355" s="8" t="s">
        <v>508</v>
      </c>
      <c r="E355" t="s">
        <v>11</v>
      </c>
      <c r="F355" t="s">
        <v>36</v>
      </c>
      <c r="G355" s="1">
        <f>49*0.37</f>
        <v>18.13</v>
      </c>
    </row>
    <row r="356" spans="1:8" x14ac:dyDescent="0.15">
      <c r="A356" s="6">
        <v>40844</v>
      </c>
      <c r="C356" t="s">
        <v>53</v>
      </c>
      <c r="D356" s="8" t="s">
        <v>520</v>
      </c>
      <c r="E356" t="s">
        <v>11</v>
      </c>
      <c r="F356" t="s">
        <v>11</v>
      </c>
      <c r="G356" s="1">
        <f>50*0.37</f>
        <v>18.5</v>
      </c>
    </row>
    <row r="357" spans="1:8" x14ac:dyDescent="0.15">
      <c r="A357" s="6">
        <v>40848</v>
      </c>
      <c r="C357" t="s">
        <v>53</v>
      </c>
      <c r="D357" s="8" t="s">
        <v>523</v>
      </c>
      <c r="E357" t="s">
        <v>11</v>
      </c>
      <c r="F357" t="s">
        <v>11</v>
      </c>
      <c r="G357" s="1">
        <f>22*0.37</f>
        <v>8.14</v>
      </c>
    </row>
    <row r="358" spans="1:8" x14ac:dyDescent="0.15">
      <c r="A358" s="6">
        <v>40851</v>
      </c>
      <c r="C358" t="s">
        <v>53</v>
      </c>
      <c r="D358" s="8" t="s">
        <v>521</v>
      </c>
      <c r="E358" t="s">
        <v>11</v>
      </c>
      <c r="F358" t="s">
        <v>11</v>
      </c>
      <c r="G358" s="1">
        <f>4*0.37</f>
        <v>1.48</v>
      </c>
    </row>
    <row r="359" spans="1:8" x14ac:dyDescent="0.15">
      <c r="A359" s="6">
        <v>40852</v>
      </c>
      <c r="C359" t="s">
        <v>53</v>
      </c>
      <c r="D359" s="8" t="s">
        <v>522</v>
      </c>
      <c r="E359" t="s">
        <v>11</v>
      </c>
      <c r="F359" t="s">
        <v>529</v>
      </c>
      <c r="G359" s="1">
        <f>110*0.37</f>
        <v>40.700000000000003</v>
      </c>
    </row>
    <row r="360" spans="1:8" x14ac:dyDescent="0.15">
      <c r="A360" s="6">
        <v>40855</v>
      </c>
      <c r="C360" t="s">
        <v>53</v>
      </c>
      <c r="D360" s="8" t="s">
        <v>524</v>
      </c>
      <c r="E360" t="s">
        <v>11</v>
      </c>
      <c r="F360" t="s">
        <v>11</v>
      </c>
      <c r="G360" s="1">
        <f>3*0.37</f>
        <v>1.1099999999999999</v>
      </c>
    </row>
    <row r="361" spans="1:8" x14ac:dyDescent="0.15">
      <c r="A361" s="6">
        <v>40858</v>
      </c>
      <c r="C361" t="s">
        <v>53</v>
      </c>
      <c r="D361" s="8" t="s">
        <v>525</v>
      </c>
      <c r="E361" t="s">
        <v>11</v>
      </c>
      <c r="F361" t="s">
        <v>11</v>
      </c>
      <c r="G361" s="1">
        <f>2*0.37</f>
        <v>0.74</v>
      </c>
    </row>
    <row r="362" spans="1:8" x14ac:dyDescent="0.15">
      <c r="A362" s="6">
        <v>40864</v>
      </c>
      <c r="C362" t="s">
        <v>53</v>
      </c>
      <c r="D362" s="8" t="s">
        <v>489</v>
      </c>
      <c r="E362" t="s">
        <v>11</v>
      </c>
      <c r="F362" t="s">
        <v>11</v>
      </c>
      <c r="G362" s="1">
        <f>3*0.37</f>
        <v>1.1099999999999999</v>
      </c>
    </row>
    <row r="363" spans="1:8" x14ac:dyDescent="0.15">
      <c r="A363" s="6">
        <v>40864</v>
      </c>
      <c r="C363" t="s">
        <v>53</v>
      </c>
      <c r="D363" s="8" t="s">
        <v>526</v>
      </c>
      <c r="E363" t="s">
        <v>11</v>
      </c>
      <c r="F363" t="s">
        <v>11</v>
      </c>
      <c r="G363" s="1">
        <f>12*0.37</f>
        <v>4.4399999999999995</v>
      </c>
    </row>
    <row r="364" spans="1:8" x14ac:dyDescent="0.15">
      <c r="A364" s="6">
        <v>40874</v>
      </c>
      <c r="C364" t="s">
        <v>53</v>
      </c>
      <c r="D364" s="8" t="s">
        <v>527</v>
      </c>
      <c r="E364" t="s">
        <v>11</v>
      </c>
      <c r="F364" t="s">
        <v>530</v>
      </c>
      <c r="G364" s="1">
        <f>35*0.37</f>
        <v>12.95</v>
      </c>
    </row>
    <row r="365" spans="1:8" x14ac:dyDescent="0.15">
      <c r="A365" s="6">
        <v>40876</v>
      </c>
      <c r="C365" t="s">
        <v>53</v>
      </c>
      <c r="D365" s="8" t="s">
        <v>528</v>
      </c>
      <c r="E365" t="s">
        <v>11</v>
      </c>
      <c r="F365" t="s">
        <v>11</v>
      </c>
      <c r="G365" s="1">
        <f>3*0.37</f>
        <v>1.1099999999999999</v>
      </c>
    </row>
    <row r="366" spans="1:8" x14ac:dyDescent="0.15">
      <c r="H366" s="1">
        <f>SUM(G7:G365)</f>
        <v>2872.6859999999979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3"/>
  <sheetViews>
    <sheetView workbookViewId="0"/>
  </sheetViews>
  <sheetFormatPr defaultRowHeight="11.25" x14ac:dyDescent="0.15"/>
  <cols>
    <col min="1" max="1" width="10.125" bestFit="1" customWidth="1"/>
    <col min="2" max="2" width="19.625" bestFit="1" customWidth="1"/>
    <col min="3" max="3" width="21.375" bestFit="1" customWidth="1"/>
    <col min="4" max="4" width="83.375" bestFit="1" customWidth="1"/>
    <col min="5" max="5" width="10.625" bestFit="1" customWidth="1"/>
    <col min="6" max="6" width="22.25" bestFit="1" customWidth="1"/>
    <col min="8" max="8" width="11" bestFit="1" customWidth="1"/>
    <col min="10" max="11" width="10" bestFit="1" customWidth="1"/>
  </cols>
  <sheetData>
    <row r="1" spans="1:8" s="2" customFormat="1" ht="18" x14ac:dyDescent="0.25">
      <c r="A1" s="2" t="s">
        <v>3</v>
      </c>
    </row>
    <row r="4" spans="1:8" x14ac:dyDescent="0.15">
      <c r="A4" t="s">
        <v>560</v>
      </c>
    </row>
    <row r="6" spans="1:8" s="3" customFormat="1" ht="12.75" x14ac:dyDescent="0.2">
      <c r="A6" s="3" t="s">
        <v>5</v>
      </c>
      <c r="B6" s="3" t="s">
        <v>0</v>
      </c>
      <c r="C6" s="3" t="s">
        <v>1</v>
      </c>
      <c r="D6" s="3" t="s">
        <v>8</v>
      </c>
      <c r="E6" s="3" t="s">
        <v>6</v>
      </c>
      <c r="F6" s="3" t="s">
        <v>7</v>
      </c>
      <c r="G6" s="5" t="s">
        <v>2</v>
      </c>
    </row>
    <row r="7" spans="1:8" x14ac:dyDescent="0.15">
      <c r="G7" s="1"/>
    </row>
    <row r="8" spans="1:8" x14ac:dyDescent="0.15">
      <c r="A8" s="6">
        <v>40287</v>
      </c>
      <c r="B8" t="s">
        <v>561</v>
      </c>
      <c r="C8" t="s">
        <v>53</v>
      </c>
      <c r="D8" t="s">
        <v>562</v>
      </c>
      <c r="E8" t="s">
        <v>11</v>
      </c>
      <c r="F8" t="s">
        <v>530</v>
      </c>
      <c r="G8" s="1">
        <f>34*0.37</f>
        <v>12.58</v>
      </c>
    </row>
    <row r="9" spans="1:8" x14ac:dyDescent="0.15">
      <c r="A9" s="6">
        <v>40317</v>
      </c>
      <c r="C9" t="s">
        <v>53</v>
      </c>
      <c r="D9" t="s">
        <v>563</v>
      </c>
      <c r="E9" t="s">
        <v>11</v>
      </c>
      <c r="F9" t="s">
        <v>530</v>
      </c>
      <c r="G9" s="1">
        <f>34*0.37</f>
        <v>12.58</v>
      </c>
    </row>
    <row r="10" spans="1:8" x14ac:dyDescent="0.15">
      <c r="A10" s="6">
        <v>40335</v>
      </c>
      <c r="C10" t="s">
        <v>53</v>
      </c>
      <c r="D10" t="s">
        <v>564</v>
      </c>
      <c r="E10" t="s">
        <v>11</v>
      </c>
      <c r="F10" t="s">
        <v>36</v>
      </c>
      <c r="G10" s="1">
        <f>50*0.37</f>
        <v>18.5</v>
      </c>
    </row>
    <row r="11" spans="1:8" x14ac:dyDescent="0.15">
      <c r="A11" s="6">
        <v>40333</v>
      </c>
      <c r="C11" t="s">
        <v>53</v>
      </c>
      <c r="D11" t="s">
        <v>565</v>
      </c>
      <c r="E11" t="s">
        <v>11</v>
      </c>
      <c r="F11" t="s">
        <v>530</v>
      </c>
      <c r="G11" s="1">
        <f>34*0.37</f>
        <v>12.58</v>
      </c>
    </row>
    <row r="12" spans="1:8" x14ac:dyDescent="0.15">
      <c r="A12" s="6">
        <v>40350</v>
      </c>
      <c r="C12" t="s">
        <v>53</v>
      </c>
      <c r="D12" t="s">
        <v>566</v>
      </c>
      <c r="E12" t="s">
        <v>11</v>
      </c>
      <c r="F12" t="s">
        <v>530</v>
      </c>
      <c r="G12" s="1">
        <f>34*0.37</f>
        <v>12.58</v>
      </c>
    </row>
    <row r="13" spans="1:8" x14ac:dyDescent="0.15">
      <c r="A13" s="6">
        <v>40353</v>
      </c>
      <c r="C13" t="s">
        <v>53</v>
      </c>
      <c r="D13" t="s">
        <v>568</v>
      </c>
      <c r="E13" t="s">
        <v>11</v>
      </c>
      <c r="F13" t="s">
        <v>569</v>
      </c>
      <c r="G13" s="1">
        <f>140*0.37</f>
        <v>51.8</v>
      </c>
    </row>
    <row r="14" spans="1:8" x14ac:dyDescent="0.15">
      <c r="A14" s="6">
        <v>40354</v>
      </c>
      <c r="C14" t="s">
        <v>53</v>
      </c>
      <c r="D14" t="s">
        <v>568</v>
      </c>
      <c r="E14" t="s">
        <v>569</v>
      </c>
      <c r="F14" t="s">
        <v>11</v>
      </c>
      <c r="G14" s="1">
        <f>140*0.37</f>
        <v>51.8</v>
      </c>
      <c r="H14" s="1"/>
    </row>
    <row r="15" spans="1:8" x14ac:dyDescent="0.15">
      <c r="A15" s="6">
        <v>40367</v>
      </c>
      <c r="C15" t="s">
        <v>53</v>
      </c>
      <c r="D15" t="s">
        <v>570</v>
      </c>
      <c r="E15" t="s">
        <v>11</v>
      </c>
      <c r="F15" t="s">
        <v>399</v>
      </c>
      <c r="G15" s="1">
        <f>22*0.37</f>
        <v>8.14</v>
      </c>
    </row>
    <row r="16" spans="1:8" x14ac:dyDescent="0.15">
      <c r="A16" s="6">
        <v>40374</v>
      </c>
      <c r="C16" t="s">
        <v>53</v>
      </c>
      <c r="D16" t="s">
        <v>571</v>
      </c>
      <c r="E16" t="s">
        <v>11</v>
      </c>
      <c r="F16" t="s">
        <v>530</v>
      </c>
      <c r="G16" s="1">
        <f>34*0.37</f>
        <v>12.58</v>
      </c>
      <c r="H16" s="1"/>
    </row>
    <row r="17" spans="1:8" x14ac:dyDescent="0.15">
      <c r="A17" s="6">
        <v>40379</v>
      </c>
      <c r="C17" t="s">
        <v>53</v>
      </c>
      <c r="D17" t="s">
        <v>572</v>
      </c>
      <c r="E17" t="s">
        <v>11</v>
      </c>
      <c r="F17" t="s">
        <v>36</v>
      </c>
      <c r="G17" s="1">
        <f>52*0.37</f>
        <v>19.239999999999998</v>
      </c>
    </row>
    <row r="18" spans="1:8" x14ac:dyDescent="0.15">
      <c r="A18" s="6">
        <v>40420</v>
      </c>
      <c r="C18" t="s">
        <v>53</v>
      </c>
      <c r="D18" t="s">
        <v>573</v>
      </c>
      <c r="E18" t="s">
        <v>11</v>
      </c>
      <c r="F18" t="s">
        <v>211</v>
      </c>
      <c r="G18" s="1">
        <f>462*0.37</f>
        <v>170.94</v>
      </c>
    </row>
    <row r="19" spans="1:8" x14ac:dyDescent="0.15">
      <c r="A19" s="6">
        <v>40422</v>
      </c>
      <c r="C19" t="s">
        <v>53</v>
      </c>
      <c r="D19" t="s">
        <v>573</v>
      </c>
      <c r="E19" t="s">
        <v>11</v>
      </c>
      <c r="F19" t="s">
        <v>211</v>
      </c>
      <c r="G19" s="1">
        <f>462*0.37</f>
        <v>170.94</v>
      </c>
    </row>
    <row r="20" spans="1:8" x14ac:dyDescent="0.15">
      <c r="A20" s="6">
        <v>40430</v>
      </c>
      <c r="C20" t="s">
        <v>53</v>
      </c>
      <c r="D20" t="s">
        <v>573</v>
      </c>
      <c r="E20" t="s">
        <v>11</v>
      </c>
      <c r="F20" t="s">
        <v>211</v>
      </c>
      <c r="G20" s="1">
        <f>462*0.37</f>
        <v>170.94</v>
      </c>
    </row>
    <row r="21" spans="1:8" x14ac:dyDescent="0.15">
      <c r="A21" s="6">
        <v>40431</v>
      </c>
      <c r="C21" t="s">
        <v>53</v>
      </c>
      <c r="D21" t="s">
        <v>574</v>
      </c>
      <c r="E21" t="s">
        <v>11</v>
      </c>
      <c r="F21" t="s">
        <v>36</v>
      </c>
      <c r="G21" s="1">
        <f>52*0.37</f>
        <v>19.239999999999998</v>
      </c>
    </row>
    <row r="22" spans="1:8" x14ac:dyDescent="0.15">
      <c r="A22" s="6">
        <v>40441</v>
      </c>
      <c r="C22" t="s">
        <v>53</v>
      </c>
      <c r="D22" t="s">
        <v>566</v>
      </c>
      <c r="E22" t="s">
        <v>11</v>
      </c>
      <c r="F22" t="s">
        <v>530</v>
      </c>
      <c r="G22" s="1">
        <f>34*0.37</f>
        <v>12.58</v>
      </c>
    </row>
    <row r="23" spans="1:8" x14ac:dyDescent="0.15">
      <c r="A23" s="6">
        <v>40450</v>
      </c>
      <c r="C23" t="s">
        <v>53</v>
      </c>
      <c r="D23" t="s">
        <v>575</v>
      </c>
      <c r="E23" t="s">
        <v>11</v>
      </c>
      <c r="F23" t="s">
        <v>576</v>
      </c>
      <c r="G23" s="1">
        <f>82*0.37</f>
        <v>30.34</v>
      </c>
    </row>
    <row r="24" spans="1:8" x14ac:dyDescent="0.15">
      <c r="A24" s="6">
        <v>40451</v>
      </c>
      <c r="C24" t="s">
        <v>53</v>
      </c>
      <c r="D24" t="s">
        <v>577</v>
      </c>
      <c r="E24" t="s">
        <v>11</v>
      </c>
      <c r="F24" t="s">
        <v>36</v>
      </c>
      <c r="G24" s="1">
        <f>52*0.37</f>
        <v>19.239999999999998</v>
      </c>
    </row>
    <row r="25" spans="1:8" x14ac:dyDescent="0.15">
      <c r="A25" s="6">
        <v>40462</v>
      </c>
      <c r="C25" t="s">
        <v>53</v>
      </c>
      <c r="D25" t="s">
        <v>566</v>
      </c>
      <c r="E25" t="s">
        <v>11</v>
      </c>
      <c r="F25" t="s">
        <v>530</v>
      </c>
      <c r="G25" s="1">
        <f>34*0.37</f>
        <v>12.58</v>
      </c>
    </row>
    <row r="26" spans="1:8" x14ac:dyDescent="0.15">
      <c r="A26" s="6">
        <v>40465</v>
      </c>
      <c r="C26" t="s">
        <v>53</v>
      </c>
      <c r="D26" t="s">
        <v>578</v>
      </c>
      <c r="E26" t="s">
        <v>11</v>
      </c>
      <c r="F26" t="s">
        <v>211</v>
      </c>
      <c r="G26" s="1">
        <f>462*0.37</f>
        <v>170.94</v>
      </c>
    </row>
    <row r="27" spans="1:8" x14ac:dyDescent="0.15">
      <c r="A27" s="6">
        <v>40480</v>
      </c>
      <c r="C27" t="s">
        <v>53</v>
      </c>
      <c r="D27" t="s">
        <v>579</v>
      </c>
      <c r="E27" t="s">
        <v>11</v>
      </c>
      <c r="F27" t="s">
        <v>530</v>
      </c>
      <c r="G27" s="1">
        <f>34*0.37</f>
        <v>12.58</v>
      </c>
      <c r="H27" s="1"/>
    </row>
    <row r="28" spans="1:8" x14ac:dyDescent="0.15">
      <c r="A28" s="6">
        <v>40483</v>
      </c>
      <c r="C28" t="s">
        <v>53</v>
      </c>
      <c r="D28" t="s">
        <v>566</v>
      </c>
      <c r="E28" t="s">
        <v>11</v>
      </c>
      <c r="F28" t="s">
        <v>530</v>
      </c>
      <c r="G28" s="1">
        <f>34*0.37</f>
        <v>12.58</v>
      </c>
    </row>
    <row r="29" spans="1:8" x14ac:dyDescent="0.15">
      <c r="A29" s="6">
        <v>40486</v>
      </c>
      <c r="C29" t="s">
        <v>53</v>
      </c>
      <c r="D29" t="s">
        <v>580</v>
      </c>
      <c r="E29" t="s">
        <v>11</v>
      </c>
      <c r="F29" t="s">
        <v>72</v>
      </c>
      <c r="G29" s="1">
        <f>112*0.37</f>
        <v>41.44</v>
      </c>
    </row>
    <row r="30" spans="1:8" x14ac:dyDescent="0.15">
      <c r="A30" s="6">
        <v>40499</v>
      </c>
      <c r="C30" t="s">
        <v>53</v>
      </c>
      <c r="D30" t="s">
        <v>581</v>
      </c>
      <c r="E30" t="s">
        <v>11</v>
      </c>
      <c r="F30" t="s">
        <v>559</v>
      </c>
      <c r="G30" s="1">
        <f>196*0.37</f>
        <v>72.52</v>
      </c>
    </row>
    <row r="31" spans="1:8" x14ac:dyDescent="0.15">
      <c r="A31" s="6">
        <v>40507</v>
      </c>
      <c r="C31" t="s">
        <v>53</v>
      </c>
      <c r="D31" t="s">
        <v>567</v>
      </c>
      <c r="E31" t="s">
        <v>11</v>
      </c>
      <c r="F31" t="s">
        <v>196</v>
      </c>
      <c r="G31" s="1">
        <f>332*0.37</f>
        <v>122.84</v>
      </c>
    </row>
    <row r="32" spans="1:8" x14ac:dyDescent="0.15">
      <c r="A32" s="6">
        <v>40521</v>
      </c>
      <c r="C32" t="s">
        <v>53</v>
      </c>
      <c r="D32" t="s">
        <v>578</v>
      </c>
      <c r="E32" t="s">
        <v>11</v>
      </c>
      <c r="F32" t="s">
        <v>211</v>
      </c>
      <c r="G32" s="1">
        <f>462*0.37</f>
        <v>170.94</v>
      </c>
    </row>
    <row r="33" spans="1:8" x14ac:dyDescent="0.15">
      <c r="A33" s="6">
        <v>40525</v>
      </c>
      <c r="C33" t="s">
        <v>53</v>
      </c>
      <c r="D33" t="s">
        <v>566</v>
      </c>
      <c r="E33" t="s">
        <v>11</v>
      </c>
      <c r="F33" t="s">
        <v>530</v>
      </c>
      <c r="G33" s="1">
        <f>34*0.37</f>
        <v>12.58</v>
      </c>
      <c r="H33" s="1"/>
    </row>
    <row r="34" spans="1:8" x14ac:dyDescent="0.15">
      <c r="A34" s="6">
        <v>40553</v>
      </c>
      <c r="C34" t="s">
        <v>53</v>
      </c>
      <c r="D34" t="s">
        <v>582</v>
      </c>
      <c r="E34" t="s">
        <v>11</v>
      </c>
      <c r="F34" t="s">
        <v>584</v>
      </c>
      <c r="G34" s="1">
        <f>64*0.37</f>
        <v>23.68</v>
      </c>
    </row>
    <row r="35" spans="1:8" x14ac:dyDescent="0.15">
      <c r="A35" s="6">
        <v>40557</v>
      </c>
      <c r="C35" t="s">
        <v>53</v>
      </c>
      <c r="D35" t="s">
        <v>567</v>
      </c>
      <c r="E35" t="s">
        <v>11</v>
      </c>
      <c r="F35" t="s">
        <v>196</v>
      </c>
      <c r="G35" s="1">
        <f>332*0.37</f>
        <v>122.84</v>
      </c>
    </row>
    <row r="36" spans="1:8" x14ac:dyDescent="0.15">
      <c r="A36" s="6">
        <v>40560</v>
      </c>
      <c r="C36" t="s">
        <v>53</v>
      </c>
      <c r="D36" t="s">
        <v>566</v>
      </c>
      <c r="E36" t="s">
        <v>11</v>
      </c>
      <c r="F36" t="s">
        <v>530</v>
      </c>
      <c r="G36" s="1">
        <f>54*0.37</f>
        <v>19.98</v>
      </c>
    </row>
    <row r="37" spans="1:8" x14ac:dyDescent="0.15">
      <c r="A37" s="6">
        <v>40574</v>
      </c>
      <c r="C37" t="s">
        <v>53</v>
      </c>
      <c r="D37" t="s">
        <v>566</v>
      </c>
      <c r="E37" t="s">
        <v>11</v>
      </c>
      <c r="F37" t="s">
        <v>530</v>
      </c>
      <c r="G37" s="1">
        <f>54*0.37</f>
        <v>19.98</v>
      </c>
    </row>
    <row r="38" spans="1:8" x14ac:dyDescent="0.15">
      <c r="A38" s="6">
        <v>40577</v>
      </c>
      <c r="C38" t="s">
        <v>53</v>
      </c>
      <c r="D38" t="s">
        <v>567</v>
      </c>
      <c r="E38" t="s">
        <v>11</v>
      </c>
      <c r="F38" t="s">
        <v>585</v>
      </c>
      <c r="G38" s="1">
        <f>390*0.37</f>
        <v>144.30000000000001</v>
      </c>
    </row>
    <row r="39" spans="1:8" x14ac:dyDescent="0.15">
      <c r="A39" s="6">
        <v>40590</v>
      </c>
      <c r="C39" t="s">
        <v>53</v>
      </c>
      <c r="D39" t="s">
        <v>578</v>
      </c>
      <c r="E39" t="s">
        <v>11</v>
      </c>
      <c r="F39" t="s">
        <v>586</v>
      </c>
      <c r="G39" s="1">
        <f>232*0.37</f>
        <v>85.84</v>
      </c>
    </row>
    <row r="40" spans="1:8" x14ac:dyDescent="0.15">
      <c r="A40" s="6">
        <v>40590</v>
      </c>
      <c r="C40" t="s">
        <v>109</v>
      </c>
      <c r="D40" t="s">
        <v>587</v>
      </c>
      <c r="F40" t="s">
        <v>586</v>
      </c>
      <c r="G40" s="1">
        <v>90.4</v>
      </c>
    </row>
    <row r="41" spans="1:8" x14ac:dyDescent="0.15">
      <c r="A41" s="6">
        <v>40591</v>
      </c>
      <c r="C41" t="s">
        <v>53</v>
      </c>
      <c r="D41" t="s">
        <v>578</v>
      </c>
      <c r="E41" t="s">
        <v>586</v>
      </c>
      <c r="F41" t="s">
        <v>211</v>
      </c>
      <c r="G41" s="1">
        <f>17*0.37</f>
        <v>6.29</v>
      </c>
    </row>
    <row r="42" spans="1:8" x14ac:dyDescent="0.15">
      <c r="A42" s="6">
        <v>40591</v>
      </c>
      <c r="C42" t="s">
        <v>53</v>
      </c>
      <c r="D42" t="s">
        <v>578</v>
      </c>
      <c r="E42" t="s">
        <v>586</v>
      </c>
      <c r="F42" t="s">
        <v>11</v>
      </c>
      <c r="G42" s="1">
        <f>232*0.37</f>
        <v>85.84</v>
      </c>
    </row>
    <row r="43" spans="1:8" x14ac:dyDescent="0.15">
      <c r="A43" s="6">
        <v>40598</v>
      </c>
      <c r="C43" t="s">
        <v>53</v>
      </c>
      <c r="D43" t="s">
        <v>579</v>
      </c>
      <c r="E43" t="s">
        <v>11</v>
      </c>
      <c r="F43" t="s">
        <v>530</v>
      </c>
      <c r="G43" s="1">
        <f>54*0.37</f>
        <v>19.98</v>
      </c>
    </row>
    <row r="44" spans="1:8" x14ac:dyDescent="0.15">
      <c r="A44" s="6">
        <v>40599</v>
      </c>
      <c r="C44" t="s">
        <v>53</v>
      </c>
      <c r="D44" t="s">
        <v>583</v>
      </c>
      <c r="E44" t="s">
        <v>11</v>
      </c>
      <c r="F44" t="s">
        <v>78</v>
      </c>
      <c r="G44" s="1">
        <f>54*0.37</f>
        <v>19.98</v>
      </c>
      <c r="H44" s="1"/>
    </row>
    <row r="45" spans="1:8" x14ac:dyDescent="0.15">
      <c r="A45" s="6">
        <v>40619</v>
      </c>
      <c r="C45" t="s">
        <v>53</v>
      </c>
      <c r="D45" t="s">
        <v>588</v>
      </c>
      <c r="E45" t="s">
        <v>11</v>
      </c>
      <c r="F45" t="s">
        <v>211</v>
      </c>
      <c r="G45" s="1">
        <f>462*0.37</f>
        <v>170.94</v>
      </c>
    </row>
    <row r="46" spans="1:8" x14ac:dyDescent="0.15">
      <c r="A46" s="6">
        <v>40623</v>
      </c>
      <c r="C46" t="s">
        <v>53</v>
      </c>
      <c r="D46" t="s">
        <v>566</v>
      </c>
      <c r="E46" t="s">
        <v>11</v>
      </c>
      <c r="F46" t="s">
        <v>530</v>
      </c>
      <c r="G46" s="1">
        <f>34*0.37</f>
        <v>12.58</v>
      </c>
    </row>
    <row r="47" spans="1:8" x14ac:dyDescent="0.15">
      <c r="A47" s="6">
        <v>40634</v>
      </c>
      <c r="C47" t="s">
        <v>53</v>
      </c>
      <c r="D47" t="s">
        <v>574</v>
      </c>
      <c r="E47" t="s">
        <v>11</v>
      </c>
      <c r="F47" t="s">
        <v>36</v>
      </c>
      <c r="G47" s="1">
        <f>52*0.37</f>
        <v>19.239999999999998</v>
      </c>
    </row>
    <row r="48" spans="1:8" x14ac:dyDescent="0.15">
      <c r="A48" s="6">
        <v>40639</v>
      </c>
      <c r="C48" t="s">
        <v>53</v>
      </c>
      <c r="D48" t="s">
        <v>589</v>
      </c>
      <c r="E48" t="s">
        <v>11</v>
      </c>
      <c r="F48" t="s">
        <v>592</v>
      </c>
      <c r="G48" s="1">
        <f>205*0.37</f>
        <v>75.849999999999994</v>
      </c>
    </row>
    <row r="49" spans="1:8" x14ac:dyDescent="0.15">
      <c r="A49" s="6">
        <v>40639</v>
      </c>
      <c r="C49" t="s">
        <v>109</v>
      </c>
      <c r="D49" t="s">
        <v>567</v>
      </c>
      <c r="F49" t="s">
        <v>592</v>
      </c>
      <c r="G49" s="1">
        <v>151.99</v>
      </c>
    </row>
    <row r="50" spans="1:8" x14ac:dyDescent="0.15">
      <c r="A50" s="6">
        <v>40640</v>
      </c>
      <c r="C50" t="s">
        <v>53</v>
      </c>
      <c r="D50" t="s">
        <v>567</v>
      </c>
      <c r="E50" t="s">
        <v>592</v>
      </c>
      <c r="F50" t="s">
        <v>85</v>
      </c>
      <c r="G50" s="1">
        <f>29*0.37</f>
        <v>10.73</v>
      </c>
    </row>
    <row r="51" spans="1:8" x14ac:dyDescent="0.15">
      <c r="A51" s="6">
        <v>40640</v>
      </c>
      <c r="C51" t="s">
        <v>53</v>
      </c>
      <c r="D51" t="s">
        <v>590</v>
      </c>
      <c r="E51" t="s">
        <v>85</v>
      </c>
      <c r="F51" t="s">
        <v>593</v>
      </c>
      <c r="G51" s="1">
        <f>72*0.37</f>
        <v>26.64</v>
      </c>
    </row>
    <row r="52" spans="1:8" x14ac:dyDescent="0.15">
      <c r="A52" s="6">
        <v>40640</v>
      </c>
      <c r="C52" t="s">
        <v>53</v>
      </c>
      <c r="D52" t="s">
        <v>590</v>
      </c>
      <c r="E52" t="s">
        <v>593</v>
      </c>
      <c r="F52" t="s">
        <v>11</v>
      </c>
      <c r="G52" s="1">
        <f>136*0.37</f>
        <v>50.32</v>
      </c>
    </row>
    <row r="53" spans="1:8" x14ac:dyDescent="0.15">
      <c r="A53" s="6">
        <v>40646</v>
      </c>
      <c r="C53" t="s">
        <v>53</v>
      </c>
      <c r="D53" t="s">
        <v>564</v>
      </c>
      <c r="E53" t="s">
        <v>11</v>
      </c>
      <c r="F53" t="s">
        <v>530</v>
      </c>
      <c r="G53" s="1">
        <f>34*0.37</f>
        <v>12.58</v>
      </c>
    </row>
    <row r="54" spans="1:8" x14ac:dyDescent="0.15">
      <c r="A54" s="6">
        <v>40647</v>
      </c>
      <c r="C54" t="s">
        <v>53</v>
      </c>
      <c r="D54" t="s">
        <v>588</v>
      </c>
      <c r="E54" t="s">
        <v>11</v>
      </c>
      <c r="F54" t="s">
        <v>211</v>
      </c>
      <c r="G54" s="1">
        <f>462*0.37</f>
        <v>170.94</v>
      </c>
    </row>
    <row r="55" spans="1:8" x14ac:dyDescent="0.15">
      <c r="A55" s="6">
        <v>40648</v>
      </c>
      <c r="C55" t="s">
        <v>53</v>
      </c>
      <c r="D55" t="s">
        <v>579</v>
      </c>
      <c r="E55" t="s">
        <v>11</v>
      </c>
      <c r="F55" t="s">
        <v>530</v>
      </c>
      <c r="G55" s="1">
        <f>34*0.37</f>
        <v>12.58</v>
      </c>
    </row>
    <row r="56" spans="1:8" x14ac:dyDescent="0.15">
      <c r="A56" s="6">
        <v>40652</v>
      </c>
      <c r="C56" t="s">
        <v>53</v>
      </c>
      <c r="D56" t="s">
        <v>591</v>
      </c>
      <c r="E56" t="s">
        <v>11</v>
      </c>
      <c r="F56" t="s">
        <v>36</v>
      </c>
      <c r="G56" s="1">
        <f>24*0.37</f>
        <v>8.879999999999999</v>
      </c>
    </row>
    <row r="57" spans="1:8" x14ac:dyDescent="0.15">
      <c r="A57" s="6">
        <v>40653</v>
      </c>
      <c r="C57" t="s">
        <v>53</v>
      </c>
      <c r="D57" t="s">
        <v>591</v>
      </c>
      <c r="E57" t="s">
        <v>36</v>
      </c>
      <c r="F57" t="s">
        <v>11</v>
      </c>
      <c r="G57" s="1">
        <f>24*0.37</f>
        <v>8.879999999999999</v>
      </c>
      <c r="H57" s="1"/>
    </row>
    <row r="58" spans="1:8" x14ac:dyDescent="0.15">
      <c r="A58" s="6">
        <v>40672</v>
      </c>
      <c r="C58" t="s">
        <v>53</v>
      </c>
      <c r="D58" t="s">
        <v>566</v>
      </c>
      <c r="E58" t="s">
        <v>11</v>
      </c>
      <c r="F58" t="s">
        <v>530</v>
      </c>
      <c r="G58" s="1">
        <f>17*0.37</f>
        <v>6.29</v>
      </c>
    </row>
    <row r="59" spans="1:8" x14ac:dyDescent="0.15">
      <c r="A59" s="6">
        <v>40672</v>
      </c>
      <c r="C59" t="s">
        <v>53</v>
      </c>
      <c r="D59" t="s">
        <v>594</v>
      </c>
      <c r="E59" t="s">
        <v>530</v>
      </c>
      <c r="F59" t="s">
        <v>78</v>
      </c>
      <c r="G59" s="1">
        <f>6*0.37</f>
        <v>2.2199999999999998</v>
      </c>
    </row>
    <row r="60" spans="1:8" x14ac:dyDescent="0.15">
      <c r="A60" s="6">
        <v>40672</v>
      </c>
      <c r="C60" t="s">
        <v>53</v>
      </c>
      <c r="D60" t="s">
        <v>594</v>
      </c>
      <c r="E60" t="s">
        <v>78</v>
      </c>
      <c r="F60" t="s">
        <v>11</v>
      </c>
      <c r="G60" s="1">
        <f>17*0.37</f>
        <v>6.29</v>
      </c>
    </row>
    <row r="61" spans="1:8" x14ac:dyDescent="0.15">
      <c r="A61" s="6">
        <v>40674</v>
      </c>
      <c r="C61" t="s">
        <v>53</v>
      </c>
      <c r="D61" t="s">
        <v>589</v>
      </c>
      <c r="E61" t="s">
        <v>11</v>
      </c>
      <c r="F61" t="s">
        <v>211</v>
      </c>
      <c r="G61" s="1">
        <f>464*0.37</f>
        <v>171.68</v>
      </c>
    </row>
    <row r="62" spans="1:8" x14ac:dyDescent="0.15">
      <c r="A62" s="6">
        <v>40683</v>
      </c>
      <c r="C62" t="s">
        <v>53</v>
      </c>
      <c r="D62" t="s">
        <v>595</v>
      </c>
      <c r="E62" t="s">
        <v>11</v>
      </c>
      <c r="F62" t="s">
        <v>85</v>
      </c>
      <c r="G62" s="1">
        <f>364*0.37</f>
        <v>134.68</v>
      </c>
    </row>
    <row r="63" spans="1:8" x14ac:dyDescent="0.15">
      <c r="A63" s="6">
        <v>40686</v>
      </c>
      <c r="C63" t="s">
        <v>53</v>
      </c>
      <c r="D63" t="s">
        <v>566</v>
      </c>
      <c r="E63" t="s">
        <v>11</v>
      </c>
      <c r="F63" t="s">
        <v>530</v>
      </c>
      <c r="G63" s="1">
        <f>34*0.37</f>
        <v>12.58</v>
      </c>
    </row>
    <row r="64" spans="1:8" x14ac:dyDescent="0.15">
      <c r="A64" s="6">
        <v>40690</v>
      </c>
      <c r="C64" t="s">
        <v>53</v>
      </c>
      <c r="D64" t="s">
        <v>567</v>
      </c>
      <c r="E64" t="s">
        <v>11</v>
      </c>
      <c r="F64" t="s">
        <v>171</v>
      </c>
      <c r="G64" s="1">
        <f>198*0.37</f>
        <v>73.260000000000005</v>
      </c>
    </row>
    <row r="65" spans="1:8" x14ac:dyDescent="0.15">
      <c r="A65" s="6">
        <v>40690</v>
      </c>
      <c r="C65" t="s">
        <v>53</v>
      </c>
      <c r="D65" t="s">
        <v>596</v>
      </c>
      <c r="E65" t="s">
        <v>171</v>
      </c>
      <c r="F65" t="s">
        <v>85</v>
      </c>
      <c r="G65" s="1">
        <f>24*0.37</f>
        <v>8.879999999999999</v>
      </c>
    </row>
    <row r="66" spans="1:8" x14ac:dyDescent="0.15">
      <c r="A66" s="6">
        <v>40690</v>
      </c>
      <c r="C66" t="s">
        <v>53</v>
      </c>
      <c r="D66" t="s">
        <v>596</v>
      </c>
      <c r="E66" t="s">
        <v>85</v>
      </c>
      <c r="F66" t="s">
        <v>11</v>
      </c>
      <c r="G66" s="1">
        <f>182*0.37</f>
        <v>67.34</v>
      </c>
    </row>
    <row r="67" spans="1:8" x14ac:dyDescent="0.15">
      <c r="A67" s="6">
        <v>40695</v>
      </c>
      <c r="C67" t="s">
        <v>53</v>
      </c>
      <c r="D67" t="s">
        <v>579</v>
      </c>
      <c r="E67" t="s">
        <v>11</v>
      </c>
      <c r="F67" t="s">
        <v>530</v>
      </c>
      <c r="G67" s="1">
        <f>34*0.37</f>
        <v>12.58</v>
      </c>
    </row>
    <row r="68" spans="1:8" x14ac:dyDescent="0.15">
      <c r="A68" s="6">
        <v>40695</v>
      </c>
      <c r="C68" t="s">
        <v>53</v>
      </c>
      <c r="D68" t="s">
        <v>597</v>
      </c>
      <c r="E68" t="s">
        <v>11</v>
      </c>
      <c r="F68" t="s">
        <v>211</v>
      </c>
      <c r="G68" s="1">
        <f>468*0.37</f>
        <v>173.16</v>
      </c>
    </row>
    <row r="69" spans="1:8" x14ac:dyDescent="0.15">
      <c r="A69" s="6">
        <v>40702</v>
      </c>
      <c r="C69" t="s">
        <v>53</v>
      </c>
      <c r="D69" t="s">
        <v>598</v>
      </c>
      <c r="E69" t="s">
        <v>11</v>
      </c>
      <c r="F69" t="s">
        <v>602</v>
      </c>
      <c r="G69" s="1">
        <f>417*0.37</f>
        <v>154.29</v>
      </c>
    </row>
    <row r="70" spans="1:8" x14ac:dyDescent="0.15">
      <c r="A70" s="6">
        <v>40710</v>
      </c>
      <c r="C70" t="s">
        <v>53</v>
      </c>
      <c r="D70" t="s">
        <v>599</v>
      </c>
      <c r="E70" t="s">
        <v>11</v>
      </c>
      <c r="F70" t="s">
        <v>85</v>
      </c>
      <c r="G70" s="1">
        <f>364*0.37</f>
        <v>134.68</v>
      </c>
    </row>
    <row r="71" spans="1:8" x14ac:dyDescent="0.15">
      <c r="A71" s="6">
        <v>40714</v>
      </c>
      <c r="C71" t="s">
        <v>53</v>
      </c>
      <c r="D71" t="s">
        <v>566</v>
      </c>
      <c r="E71" t="s">
        <v>11</v>
      </c>
      <c r="F71" t="s">
        <v>530</v>
      </c>
      <c r="G71" s="1">
        <f>34*0.37</f>
        <v>12.58</v>
      </c>
    </row>
    <row r="72" spans="1:8" x14ac:dyDescent="0.15">
      <c r="A72" s="6">
        <v>40718</v>
      </c>
      <c r="C72" t="s">
        <v>53</v>
      </c>
      <c r="D72" t="s">
        <v>600</v>
      </c>
      <c r="E72" t="s">
        <v>11</v>
      </c>
      <c r="F72" t="s">
        <v>72</v>
      </c>
      <c r="G72" s="1">
        <f>112*0.37</f>
        <v>41.44</v>
      </c>
    </row>
    <row r="73" spans="1:8" x14ac:dyDescent="0.15">
      <c r="A73" s="6">
        <v>40724</v>
      </c>
      <c r="C73" t="s">
        <v>53</v>
      </c>
      <c r="D73" t="s">
        <v>601</v>
      </c>
      <c r="E73" t="s">
        <v>11</v>
      </c>
      <c r="F73" t="s">
        <v>36</v>
      </c>
      <c r="G73" s="1">
        <f>52*0.37</f>
        <v>19.239999999999998</v>
      </c>
      <c r="H73" s="1"/>
    </row>
    <row r="74" spans="1:8" x14ac:dyDescent="0.15">
      <c r="A74" s="6">
        <v>40725</v>
      </c>
      <c r="C74" t="s">
        <v>53</v>
      </c>
      <c r="D74" t="s">
        <v>603</v>
      </c>
      <c r="E74" t="s">
        <v>11</v>
      </c>
      <c r="F74" t="s">
        <v>36</v>
      </c>
      <c r="G74" s="1">
        <f>52*0.37</f>
        <v>19.239999999999998</v>
      </c>
    </row>
    <row r="75" spans="1:8" x14ac:dyDescent="0.15">
      <c r="A75" s="6">
        <v>40730</v>
      </c>
      <c r="C75" t="s">
        <v>53</v>
      </c>
      <c r="D75" t="s">
        <v>566</v>
      </c>
      <c r="E75" t="s">
        <v>11</v>
      </c>
      <c r="F75" t="s">
        <v>530</v>
      </c>
      <c r="G75" s="1">
        <f>34*0.37</f>
        <v>12.58</v>
      </c>
    </row>
    <row r="76" spans="1:8" x14ac:dyDescent="0.15">
      <c r="A76" s="6">
        <v>40731</v>
      </c>
      <c r="C76" t="s">
        <v>53</v>
      </c>
      <c r="D76" t="s">
        <v>604</v>
      </c>
      <c r="E76" t="s">
        <v>11</v>
      </c>
      <c r="F76" t="s">
        <v>490</v>
      </c>
      <c r="G76" s="1">
        <f>60*0.37</f>
        <v>22.2</v>
      </c>
    </row>
    <row r="77" spans="1:8" x14ac:dyDescent="0.15">
      <c r="A77" s="6">
        <v>40779</v>
      </c>
      <c r="C77" t="s">
        <v>53</v>
      </c>
      <c r="D77" t="s">
        <v>588</v>
      </c>
      <c r="E77" t="s">
        <v>11</v>
      </c>
      <c r="F77" t="s">
        <v>211</v>
      </c>
      <c r="G77" s="1">
        <f>464*0.37</f>
        <v>171.68</v>
      </c>
    </row>
    <row r="78" spans="1:8" x14ac:dyDescent="0.15">
      <c r="A78" s="6">
        <v>40780</v>
      </c>
      <c r="C78" t="s">
        <v>53</v>
      </c>
      <c r="D78" t="s">
        <v>564</v>
      </c>
      <c r="E78" t="s">
        <v>11</v>
      </c>
      <c r="F78" t="s">
        <v>530</v>
      </c>
      <c r="G78" s="1">
        <f>34*0.37</f>
        <v>12.58</v>
      </c>
    </row>
    <row r="79" spans="1:8" x14ac:dyDescent="0.15">
      <c r="A79" s="6">
        <v>40786</v>
      </c>
      <c r="C79" t="s">
        <v>53</v>
      </c>
      <c r="D79" t="s">
        <v>579</v>
      </c>
      <c r="E79" t="s">
        <v>11</v>
      </c>
      <c r="F79" t="s">
        <v>530</v>
      </c>
      <c r="G79" s="1">
        <f>34*0.37</f>
        <v>12.58</v>
      </c>
      <c r="H79" s="1"/>
    </row>
    <row r="80" spans="1:8" x14ac:dyDescent="0.15">
      <c r="A80" s="6">
        <v>40791</v>
      </c>
      <c r="C80" t="s">
        <v>53</v>
      </c>
      <c r="D80" t="s">
        <v>566</v>
      </c>
      <c r="E80" t="s">
        <v>11</v>
      </c>
      <c r="F80" t="s">
        <v>530</v>
      </c>
      <c r="G80" s="1">
        <f>40*0.37</f>
        <v>14.8</v>
      </c>
    </row>
    <row r="81" spans="1:8" x14ac:dyDescent="0.15">
      <c r="A81" s="6">
        <v>40794</v>
      </c>
      <c r="C81" t="s">
        <v>53</v>
      </c>
      <c r="D81" t="s">
        <v>595</v>
      </c>
      <c r="E81" t="s">
        <v>11</v>
      </c>
      <c r="F81" t="s">
        <v>148</v>
      </c>
      <c r="G81" s="1">
        <f>180*0.37</f>
        <v>66.599999999999994</v>
      </c>
    </row>
    <row r="82" spans="1:8" x14ac:dyDescent="0.15">
      <c r="A82" s="6">
        <v>40800</v>
      </c>
      <c r="C82" t="s">
        <v>53</v>
      </c>
      <c r="D82" t="s">
        <v>605</v>
      </c>
      <c r="E82" t="s">
        <v>11</v>
      </c>
      <c r="F82" t="s">
        <v>530</v>
      </c>
      <c r="G82" s="1">
        <f>40*0.37</f>
        <v>14.8</v>
      </c>
    </row>
    <row r="83" spans="1:8" x14ac:dyDescent="0.15">
      <c r="A83" s="6">
        <v>40812</v>
      </c>
      <c r="C83" t="s">
        <v>53</v>
      </c>
      <c r="D83" t="s">
        <v>606</v>
      </c>
      <c r="E83" t="s">
        <v>11</v>
      </c>
      <c r="F83" t="s">
        <v>36</v>
      </c>
      <c r="G83" s="1">
        <f>62*0.37</f>
        <v>22.94</v>
      </c>
    </row>
    <row r="84" spans="1:8" x14ac:dyDescent="0.15">
      <c r="A84" s="6">
        <v>40815</v>
      </c>
      <c r="C84" t="s">
        <v>53</v>
      </c>
      <c r="D84" t="s">
        <v>567</v>
      </c>
      <c r="E84" t="s">
        <v>11</v>
      </c>
      <c r="F84" t="s">
        <v>613</v>
      </c>
      <c r="G84" s="1">
        <f>219*0.37</f>
        <v>81.03</v>
      </c>
    </row>
    <row r="85" spans="1:8" x14ac:dyDescent="0.15">
      <c r="A85" s="6">
        <v>40816</v>
      </c>
      <c r="C85" t="s">
        <v>53</v>
      </c>
      <c r="D85" t="s">
        <v>589</v>
      </c>
      <c r="E85" t="s">
        <v>11</v>
      </c>
      <c r="F85" t="s">
        <v>211</v>
      </c>
      <c r="G85" s="1">
        <f>16*0.37</f>
        <v>5.92</v>
      </c>
    </row>
    <row r="86" spans="1:8" x14ac:dyDescent="0.15">
      <c r="A86" s="6">
        <v>40816</v>
      </c>
      <c r="C86" t="s">
        <v>53</v>
      </c>
      <c r="D86" t="s">
        <v>589</v>
      </c>
      <c r="E86" t="s">
        <v>211</v>
      </c>
      <c r="F86" t="s">
        <v>11</v>
      </c>
      <c r="G86" s="1">
        <f>232*0.37</f>
        <v>85.84</v>
      </c>
    </row>
    <row r="87" spans="1:8" x14ac:dyDescent="0.15">
      <c r="A87" s="6">
        <v>40835</v>
      </c>
      <c r="C87" t="s">
        <v>53</v>
      </c>
      <c r="D87" t="s">
        <v>579</v>
      </c>
      <c r="E87" t="s">
        <v>11</v>
      </c>
      <c r="F87" t="s">
        <v>530</v>
      </c>
      <c r="G87" s="1">
        <f>40*0.37</f>
        <v>14.8</v>
      </c>
    </row>
    <row r="88" spans="1:8" x14ac:dyDescent="0.15">
      <c r="A88" s="6">
        <v>40847</v>
      </c>
      <c r="C88" t="s">
        <v>53</v>
      </c>
      <c r="D88" t="s">
        <v>608</v>
      </c>
      <c r="E88" t="s">
        <v>11</v>
      </c>
      <c r="F88" t="s">
        <v>530</v>
      </c>
      <c r="G88" s="1">
        <f>40*0.37</f>
        <v>14.8</v>
      </c>
    </row>
    <row r="89" spans="1:8" x14ac:dyDescent="0.15">
      <c r="A89" s="6">
        <v>40851</v>
      </c>
      <c r="C89" t="s">
        <v>53</v>
      </c>
      <c r="D89" t="s">
        <v>607</v>
      </c>
      <c r="E89" t="s">
        <v>11</v>
      </c>
      <c r="F89" t="s">
        <v>36</v>
      </c>
      <c r="G89" s="1">
        <f>62*0.37</f>
        <v>22.94</v>
      </c>
    </row>
    <row r="90" spans="1:8" x14ac:dyDescent="0.15">
      <c r="A90" s="6">
        <v>40861</v>
      </c>
      <c r="C90" t="s">
        <v>53</v>
      </c>
      <c r="D90" t="s">
        <v>609</v>
      </c>
      <c r="E90" t="s">
        <v>11</v>
      </c>
      <c r="F90" t="s">
        <v>78</v>
      </c>
      <c r="G90" s="1">
        <f>40*0.37</f>
        <v>14.8</v>
      </c>
    </row>
    <row r="91" spans="1:8" x14ac:dyDescent="0.15">
      <c r="A91" s="6">
        <v>40868</v>
      </c>
      <c r="C91" t="s">
        <v>53</v>
      </c>
      <c r="D91" t="s">
        <v>610</v>
      </c>
      <c r="E91" t="s">
        <v>11</v>
      </c>
      <c r="F91" t="s">
        <v>36</v>
      </c>
      <c r="G91" s="1">
        <f>62*0.37</f>
        <v>22.94</v>
      </c>
    </row>
    <row r="92" spans="1:8" x14ac:dyDescent="0.15">
      <c r="A92" s="6">
        <v>40869</v>
      </c>
      <c r="C92" t="s">
        <v>53</v>
      </c>
      <c r="D92" t="s">
        <v>611</v>
      </c>
      <c r="E92" t="s">
        <v>11</v>
      </c>
      <c r="F92" t="s">
        <v>85</v>
      </c>
      <c r="G92" s="1">
        <f>334*0.37</f>
        <v>123.58</v>
      </c>
    </row>
    <row r="93" spans="1:8" x14ac:dyDescent="0.15">
      <c r="A93" s="6">
        <v>40870</v>
      </c>
      <c r="C93" t="s">
        <v>53</v>
      </c>
      <c r="D93" t="s">
        <v>579</v>
      </c>
      <c r="E93" t="s">
        <v>11</v>
      </c>
      <c r="F93" t="s">
        <v>530</v>
      </c>
      <c r="G93" s="1">
        <f>20*0.37</f>
        <v>7.4</v>
      </c>
    </row>
    <row r="94" spans="1:8" x14ac:dyDescent="0.15">
      <c r="A94" s="6">
        <v>40870</v>
      </c>
      <c r="C94" t="s">
        <v>53</v>
      </c>
      <c r="D94" t="s">
        <v>612</v>
      </c>
      <c r="E94" t="s">
        <v>11</v>
      </c>
      <c r="F94" t="s">
        <v>85</v>
      </c>
      <c r="G94" s="1">
        <f>334*0.37</f>
        <v>123.58</v>
      </c>
    </row>
    <row r="95" spans="1:8" x14ac:dyDescent="0.15">
      <c r="A95" s="6">
        <v>40891</v>
      </c>
      <c r="C95" t="s">
        <v>53</v>
      </c>
      <c r="D95" t="s">
        <v>595</v>
      </c>
      <c r="E95" t="s">
        <v>11</v>
      </c>
      <c r="F95" t="s">
        <v>148</v>
      </c>
      <c r="G95" s="1">
        <f>176*0.37</f>
        <v>65.12</v>
      </c>
      <c r="H95" s="1"/>
    </row>
    <row r="96" spans="1:8" x14ac:dyDescent="0.15">
      <c r="A96" s="6">
        <v>40920</v>
      </c>
      <c r="C96" t="s">
        <v>53</v>
      </c>
      <c r="D96" t="s">
        <v>588</v>
      </c>
      <c r="E96" t="s">
        <v>11</v>
      </c>
      <c r="F96" t="s">
        <v>211</v>
      </c>
      <c r="G96" s="1">
        <f>464*0.37</f>
        <v>171.68</v>
      </c>
      <c r="H96" s="1"/>
    </row>
    <row r="97" spans="1:8" x14ac:dyDescent="0.15">
      <c r="A97" s="6">
        <v>40924</v>
      </c>
      <c r="C97" t="s">
        <v>53</v>
      </c>
      <c r="D97" t="s">
        <v>614</v>
      </c>
      <c r="E97" t="s">
        <v>11</v>
      </c>
      <c r="F97" t="s">
        <v>530</v>
      </c>
      <c r="G97" s="1">
        <f>40*0.37</f>
        <v>14.8</v>
      </c>
    </row>
    <row r="98" spans="1:8" x14ac:dyDescent="0.15">
      <c r="A98" s="6">
        <v>40938</v>
      </c>
      <c r="C98" t="s">
        <v>53</v>
      </c>
      <c r="D98" t="s">
        <v>566</v>
      </c>
      <c r="E98" t="s">
        <v>11</v>
      </c>
      <c r="F98" t="s">
        <v>530</v>
      </c>
      <c r="G98" s="1">
        <f>40*0.37</f>
        <v>14.8</v>
      </c>
    </row>
    <row r="99" spans="1:8" x14ac:dyDescent="0.15">
      <c r="A99" s="6">
        <v>40948</v>
      </c>
      <c r="C99" t="s">
        <v>53</v>
      </c>
      <c r="D99" t="s">
        <v>567</v>
      </c>
      <c r="E99" t="s">
        <v>11</v>
      </c>
      <c r="F99" t="s">
        <v>155</v>
      </c>
      <c r="G99" s="1">
        <f>256*0.37</f>
        <v>94.72</v>
      </c>
    </row>
    <row r="100" spans="1:8" x14ac:dyDescent="0.15">
      <c r="A100" s="6">
        <v>40968</v>
      </c>
      <c r="C100" t="s">
        <v>53</v>
      </c>
      <c r="D100" t="s">
        <v>615</v>
      </c>
      <c r="E100" t="s">
        <v>11</v>
      </c>
      <c r="F100" t="s">
        <v>72</v>
      </c>
      <c r="G100" s="1">
        <f>112*0.37</f>
        <v>41.44</v>
      </c>
    </row>
    <row r="101" spans="1:8" x14ac:dyDescent="0.15">
      <c r="A101" s="6">
        <v>40970</v>
      </c>
      <c r="C101" t="s">
        <v>53</v>
      </c>
      <c r="D101" t="s">
        <v>566</v>
      </c>
      <c r="E101" t="s">
        <v>11</v>
      </c>
      <c r="F101" t="s">
        <v>530</v>
      </c>
      <c r="G101" s="1">
        <f>40*0.37</f>
        <v>14.8</v>
      </c>
    </row>
    <row r="102" spans="1:8" x14ac:dyDescent="0.15">
      <c r="A102" s="6">
        <v>40983</v>
      </c>
      <c r="C102" t="s">
        <v>53</v>
      </c>
      <c r="D102" t="s">
        <v>588</v>
      </c>
      <c r="E102" t="s">
        <v>11</v>
      </c>
      <c r="F102" t="s">
        <v>211</v>
      </c>
      <c r="G102" s="1">
        <f>464*0.37</f>
        <v>171.68</v>
      </c>
    </row>
    <row r="103" spans="1:8" x14ac:dyDescent="0.15">
      <c r="A103" s="6">
        <v>40996</v>
      </c>
      <c r="C103" t="s">
        <v>53</v>
      </c>
      <c r="D103" t="s">
        <v>616</v>
      </c>
      <c r="E103" t="s">
        <v>11</v>
      </c>
      <c r="F103" t="s">
        <v>78</v>
      </c>
      <c r="G103" s="1">
        <f>49*0.37</f>
        <v>18.13</v>
      </c>
    </row>
    <row r="104" spans="1:8" x14ac:dyDescent="0.15">
      <c r="A104" s="6">
        <v>40998</v>
      </c>
      <c r="C104" t="s">
        <v>53</v>
      </c>
      <c r="D104" t="s">
        <v>617</v>
      </c>
      <c r="E104" t="s">
        <v>11</v>
      </c>
      <c r="F104" t="s">
        <v>78</v>
      </c>
      <c r="G104" s="1">
        <f>44*0.37</f>
        <v>16.28</v>
      </c>
      <c r="H104" s="1"/>
    </row>
    <row r="105" spans="1:8" x14ac:dyDescent="0.15">
      <c r="A105" s="6">
        <v>41003</v>
      </c>
      <c r="C105" t="s">
        <v>53</v>
      </c>
      <c r="D105" t="s">
        <v>618</v>
      </c>
      <c r="E105" t="s">
        <v>11</v>
      </c>
      <c r="F105" t="s">
        <v>36</v>
      </c>
      <c r="G105" s="1">
        <f>62*0.37</f>
        <v>22.94</v>
      </c>
    </row>
    <row r="106" spans="1:8" x14ac:dyDescent="0.15">
      <c r="A106" s="6">
        <v>41004</v>
      </c>
      <c r="C106" t="s">
        <v>53</v>
      </c>
      <c r="D106" t="s">
        <v>619</v>
      </c>
      <c r="E106" t="s">
        <v>11</v>
      </c>
      <c r="F106" t="s">
        <v>155</v>
      </c>
      <c r="G106" s="1">
        <f>256*0.37</f>
        <v>94.72</v>
      </c>
    </row>
    <row r="107" spans="1:8" x14ac:dyDescent="0.15">
      <c r="A107" s="6">
        <v>41017</v>
      </c>
      <c r="C107" t="s">
        <v>53</v>
      </c>
      <c r="D107" t="s">
        <v>620</v>
      </c>
      <c r="E107" t="s">
        <v>11</v>
      </c>
      <c r="F107" t="s">
        <v>530</v>
      </c>
      <c r="G107" s="1">
        <f>40*0.37</f>
        <v>14.8</v>
      </c>
    </row>
    <row r="108" spans="1:8" x14ac:dyDescent="0.15">
      <c r="A108" s="6">
        <v>41025</v>
      </c>
      <c r="C108" t="s">
        <v>53</v>
      </c>
      <c r="D108" t="s">
        <v>621</v>
      </c>
      <c r="E108" t="s">
        <v>11</v>
      </c>
      <c r="F108" t="s">
        <v>36</v>
      </c>
      <c r="G108" s="1">
        <f>62*0.37</f>
        <v>22.94</v>
      </c>
    </row>
    <row r="109" spans="1:8" x14ac:dyDescent="0.15">
      <c r="A109" s="6">
        <v>41036</v>
      </c>
      <c r="C109" t="s">
        <v>53</v>
      </c>
      <c r="D109" t="s">
        <v>579</v>
      </c>
      <c r="E109" t="s">
        <v>11</v>
      </c>
      <c r="F109" t="s">
        <v>530</v>
      </c>
      <c r="G109" s="1">
        <f>40*0.37</f>
        <v>14.8</v>
      </c>
    </row>
    <row r="110" spans="1:8" x14ac:dyDescent="0.15">
      <c r="A110" s="6">
        <v>41039</v>
      </c>
      <c r="C110" t="s">
        <v>53</v>
      </c>
      <c r="D110" t="s">
        <v>622</v>
      </c>
      <c r="E110" t="s">
        <v>11</v>
      </c>
      <c r="F110" t="s">
        <v>211</v>
      </c>
      <c r="G110" s="1">
        <f>464*0.37</f>
        <v>171.68</v>
      </c>
    </row>
    <row r="111" spans="1:8" x14ac:dyDescent="0.15">
      <c r="A111" s="6">
        <v>41045</v>
      </c>
      <c r="C111" t="s">
        <v>53</v>
      </c>
      <c r="D111" t="s">
        <v>623</v>
      </c>
      <c r="E111" t="s">
        <v>11</v>
      </c>
      <c r="F111" t="s">
        <v>50</v>
      </c>
      <c r="G111" s="1">
        <f>153*0.37</f>
        <v>56.61</v>
      </c>
    </row>
    <row r="112" spans="1:8" x14ac:dyDescent="0.15">
      <c r="A112" s="6">
        <v>41052</v>
      </c>
      <c r="C112" t="s">
        <v>53</v>
      </c>
      <c r="D112" t="s">
        <v>624</v>
      </c>
      <c r="E112" t="s">
        <v>11</v>
      </c>
      <c r="F112" t="s">
        <v>36</v>
      </c>
      <c r="G112" s="1">
        <f>62*0.37</f>
        <v>22.94</v>
      </c>
    </row>
    <row r="113" spans="1:7" x14ac:dyDescent="0.15">
      <c r="A113" s="6">
        <v>41061</v>
      </c>
      <c r="C113" t="s">
        <v>53</v>
      </c>
      <c r="D113" t="s">
        <v>625</v>
      </c>
      <c r="E113" t="s">
        <v>11</v>
      </c>
      <c r="F113" t="s">
        <v>36</v>
      </c>
      <c r="G113" s="1">
        <f>62*0.37</f>
        <v>22.94</v>
      </c>
    </row>
    <row r="114" spans="1:7" x14ac:dyDescent="0.15">
      <c r="A114" s="6">
        <v>41067</v>
      </c>
      <c r="C114" t="s">
        <v>53</v>
      </c>
      <c r="D114" t="s">
        <v>621</v>
      </c>
      <c r="E114" t="s">
        <v>11</v>
      </c>
      <c r="F114" t="s">
        <v>78</v>
      </c>
      <c r="G114" s="1">
        <f>40*0.37</f>
        <v>14.8</v>
      </c>
    </row>
    <row r="115" spans="1:7" x14ac:dyDescent="0.15">
      <c r="A115" s="6">
        <v>41074</v>
      </c>
      <c r="C115" t="s">
        <v>53</v>
      </c>
      <c r="D115" t="s">
        <v>619</v>
      </c>
      <c r="E115" t="s">
        <v>11</v>
      </c>
      <c r="F115" t="s">
        <v>196</v>
      </c>
      <c r="G115" s="1">
        <f>332*0.37</f>
        <v>122.84</v>
      </c>
    </row>
    <row r="116" spans="1:7" x14ac:dyDescent="0.15">
      <c r="A116" s="6">
        <v>41088</v>
      </c>
      <c r="C116" t="s">
        <v>53</v>
      </c>
      <c r="D116" t="s">
        <v>622</v>
      </c>
      <c r="E116" t="s">
        <v>11</v>
      </c>
      <c r="F116" t="s">
        <v>211</v>
      </c>
      <c r="G116" s="1">
        <f>464*0.37</f>
        <v>171.68</v>
      </c>
    </row>
    <row r="117" spans="1:7" x14ac:dyDescent="0.15">
      <c r="A117" s="6">
        <v>41152</v>
      </c>
      <c r="C117" t="s">
        <v>53</v>
      </c>
      <c r="D117" t="s">
        <v>579</v>
      </c>
      <c r="E117" t="s">
        <v>11</v>
      </c>
      <c r="F117" t="s">
        <v>530</v>
      </c>
      <c r="G117" s="1">
        <f>40*0.37</f>
        <v>14.8</v>
      </c>
    </row>
    <row r="118" spans="1:7" x14ac:dyDescent="0.15">
      <c r="A118" s="6">
        <v>41155</v>
      </c>
      <c r="C118" t="s">
        <v>53</v>
      </c>
      <c r="D118" t="s">
        <v>626</v>
      </c>
      <c r="E118" t="s">
        <v>11</v>
      </c>
      <c r="F118" t="s">
        <v>530</v>
      </c>
      <c r="G118" s="1">
        <f>40*0.37</f>
        <v>14.8</v>
      </c>
    </row>
    <row r="119" spans="1:7" x14ac:dyDescent="0.15">
      <c r="A119" s="6">
        <v>41165</v>
      </c>
      <c r="C119" t="s">
        <v>53</v>
      </c>
      <c r="D119" t="s">
        <v>627</v>
      </c>
      <c r="E119" t="s">
        <v>11</v>
      </c>
      <c r="F119" t="s">
        <v>211</v>
      </c>
      <c r="G119" s="1">
        <f>464*0.37</f>
        <v>171.68</v>
      </c>
    </row>
    <row r="120" spans="1:7" x14ac:dyDescent="0.15">
      <c r="A120" s="6">
        <v>41166</v>
      </c>
      <c r="C120" t="s">
        <v>53</v>
      </c>
      <c r="D120" t="s">
        <v>628</v>
      </c>
      <c r="E120" t="s">
        <v>11</v>
      </c>
      <c r="F120" t="s">
        <v>530</v>
      </c>
      <c r="G120" s="1">
        <f>40*0.37</f>
        <v>14.8</v>
      </c>
    </row>
    <row r="121" spans="1:7" x14ac:dyDescent="0.15">
      <c r="A121" s="6">
        <v>41169</v>
      </c>
      <c r="C121" t="s">
        <v>53</v>
      </c>
      <c r="D121" t="s">
        <v>629</v>
      </c>
      <c r="E121" t="s">
        <v>11</v>
      </c>
      <c r="F121" t="s">
        <v>211</v>
      </c>
      <c r="G121" s="1">
        <f>464*0.37</f>
        <v>171.68</v>
      </c>
    </row>
    <row r="122" spans="1:7" x14ac:dyDescent="0.15">
      <c r="A122" s="6">
        <v>41178</v>
      </c>
      <c r="C122" t="s">
        <v>53</v>
      </c>
      <c r="D122" t="s">
        <v>630</v>
      </c>
      <c r="E122" t="s">
        <v>11</v>
      </c>
      <c r="F122" t="s">
        <v>530</v>
      </c>
      <c r="G122" s="1">
        <f>40*0.37</f>
        <v>14.8</v>
      </c>
    </row>
    <row r="123" spans="1:7" x14ac:dyDescent="0.15">
      <c r="A123" s="6">
        <v>41192</v>
      </c>
      <c r="C123" t="s">
        <v>53</v>
      </c>
      <c r="D123" t="s">
        <v>621</v>
      </c>
      <c r="E123" t="s">
        <v>11</v>
      </c>
      <c r="F123" t="s">
        <v>36</v>
      </c>
      <c r="G123" s="1">
        <f>62*0.37</f>
        <v>22.94</v>
      </c>
    </row>
    <row r="124" spans="1:7" x14ac:dyDescent="0.15">
      <c r="A124" s="6">
        <v>41193</v>
      </c>
      <c r="C124" t="s">
        <v>53</v>
      </c>
      <c r="D124" t="s">
        <v>622</v>
      </c>
      <c r="E124" t="s">
        <v>11</v>
      </c>
      <c r="F124" t="s">
        <v>211</v>
      </c>
      <c r="G124" s="1">
        <f>464*0.37</f>
        <v>171.68</v>
      </c>
    </row>
    <row r="125" spans="1:7" x14ac:dyDescent="0.15">
      <c r="A125" s="6">
        <v>41194</v>
      </c>
      <c r="C125" t="s">
        <v>53</v>
      </c>
      <c r="D125" t="s">
        <v>631</v>
      </c>
      <c r="E125" t="s">
        <v>11</v>
      </c>
      <c r="F125" t="s">
        <v>85</v>
      </c>
      <c r="G125" s="1">
        <f>360*0.37</f>
        <v>133.19999999999999</v>
      </c>
    </row>
    <row r="126" spans="1:7" x14ac:dyDescent="0.15">
      <c r="A126" s="6">
        <v>41207</v>
      </c>
      <c r="C126" t="s">
        <v>53</v>
      </c>
      <c r="D126" t="s">
        <v>579</v>
      </c>
      <c r="E126" t="s">
        <v>11</v>
      </c>
      <c r="F126" t="s">
        <v>530</v>
      </c>
      <c r="G126" s="1">
        <f>40*0.37</f>
        <v>14.8</v>
      </c>
    </row>
    <row r="127" spans="1:7" x14ac:dyDescent="0.15">
      <c r="A127" s="6">
        <v>41211</v>
      </c>
      <c r="C127" t="s">
        <v>53</v>
      </c>
      <c r="D127" t="s">
        <v>632</v>
      </c>
      <c r="E127" t="s">
        <v>11</v>
      </c>
      <c r="F127" t="s">
        <v>36</v>
      </c>
      <c r="G127" s="1">
        <f>62*0.37</f>
        <v>22.94</v>
      </c>
    </row>
    <row r="128" spans="1:7" x14ac:dyDescent="0.15">
      <c r="A128" s="6">
        <v>41212</v>
      </c>
      <c r="C128" t="s">
        <v>53</v>
      </c>
      <c r="D128" t="s">
        <v>633</v>
      </c>
      <c r="E128" t="s">
        <v>11</v>
      </c>
      <c r="F128" t="s">
        <v>636</v>
      </c>
      <c r="G128" s="1">
        <f>44*0.37</f>
        <v>16.28</v>
      </c>
    </row>
    <row r="129" spans="1:8" x14ac:dyDescent="0.15">
      <c r="A129" s="6">
        <v>41215</v>
      </c>
      <c r="C129" t="s">
        <v>53</v>
      </c>
      <c r="D129" t="s">
        <v>634</v>
      </c>
      <c r="E129" t="s">
        <v>11</v>
      </c>
      <c r="F129" t="s">
        <v>72</v>
      </c>
      <c r="G129" s="1">
        <f>98*0.37</f>
        <v>36.26</v>
      </c>
    </row>
    <row r="130" spans="1:8" x14ac:dyDescent="0.15">
      <c r="A130" s="6">
        <v>41218</v>
      </c>
      <c r="C130" t="s">
        <v>53</v>
      </c>
      <c r="D130" t="s">
        <v>626</v>
      </c>
      <c r="E130" t="s">
        <v>11</v>
      </c>
      <c r="F130" t="s">
        <v>530</v>
      </c>
      <c r="G130" s="1">
        <f>40*0.37</f>
        <v>14.8</v>
      </c>
    </row>
    <row r="131" spans="1:8" x14ac:dyDescent="0.15">
      <c r="A131" s="6">
        <v>41240</v>
      </c>
      <c r="C131" t="s">
        <v>53</v>
      </c>
      <c r="D131" t="s">
        <v>635</v>
      </c>
      <c r="E131" t="s">
        <v>11</v>
      </c>
      <c r="F131" t="s">
        <v>78</v>
      </c>
      <c r="G131" s="1">
        <f>40*0.37</f>
        <v>14.8</v>
      </c>
      <c r="H131" s="1"/>
    </row>
    <row r="132" spans="1:8" x14ac:dyDescent="0.15">
      <c r="A132" s="6">
        <v>41246</v>
      </c>
      <c r="C132" t="s">
        <v>53</v>
      </c>
      <c r="D132" t="s">
        <v>630</v>
      </c>
      <c r="E132" t="s">
        <v>11</v>
      </c>
      <c r="F132" t="s">
        <v>530</v>
      </c>
      <c r="G132" s="1">
        <f>40*0.37</f>
        <v>14.8</v>
      </c>
    </row>
    <row r="133" spans="1:8" x14ac:dyDescent="0.15">
      <c r="A133" s="6">
        <v>41249</v>
      </c>
      <c r="C133" t="s">
        <v>53</v>
      </c>
      <c r="D133" t="s">
        <v>622</v>
      </c>
      <c r="E133" t="s">
        <v>11</v>
      </c>
      <c r="F133" t="s">
        <v>211</v>
      </c>
      <c r="G133" s="1">
        <f>464*0.37</f>
        <v>171.68</v>
      </c>
    </row>
    <row r="134" spans="1:8" x14ac:dyDescent="0.15">
      <c r="A134" s="6">
        <v>41253</v>
      </c>
      <c r="C134" t="s">
        <v>53</v>
      </c>
      <c r="D134" t="s">
        <v>626</v>
      </c>
      <c r="E134" t="s">
        <v>11</v>
      </c>
      <c r="F134" t="s">
        <v>530</v>
      </c>
      <c r="G134" s="1">
        <f>40*0.37</f>
        <v>14.8</v>
      </c>
    </row>
    <row r="135" spans="1:8" x14ac:dyDescent="0.15">
      <c r="A135" s="6">
        <v>41257</v>
      </c>
      <c r="C135" t="s">
        <v>53</v>
      </c>
      <c r="D135" t="s">
        <v>595</v>
      </c>
      <c r="E135" t="s">
        <v>11</v>
      </c>
      <c r="F135" t="s">
        <v>148</v>
      </c>
      <c r="G135" s="1">
        <f>176*0.37</f>
        <v>65.12</v>
      </c>
    </row>
    <row r="136" spans="1:8" x14ac:dyDescent="0.15">
      <c r="A136" s="6">
        <v>41262</v>
      </c>
      <c r="C136" t="s">
        <v>53</v>
      </c>
      <c r="D136" t="s">
        <v>637</v>
      </c>
      <c r="E136" t="s">
        <v>11</v>
      </c>
      <c r="F136" t="s">
        <v>119</v>
      </c>
      <c r="G136" s="1">
        <f>35*0.37</f>
        <v>12.95</v>
      </c>
      <c r="H136" s="1"/>
    </row>
    <row r="137" spans="1:8" x14ac:dyDescent="0.15">
      <c r="A137" s="6">
        <v>41290</v>
      </c>
      <c r="C137" t="s">
        <v>53</v>
      </c>
      <c r="D137" t="s">
        <v>621</v>
      </c>
      <c r="E137" t="s">
        <v>11</v>
      </c>
      <c r="F137" t="s">
        <v>78</v>
      </c>
      <c r="G137" s="1">
        <f>40*0.37</f>
        <v>14.8</v>
      </c>
    </row>
    <row r="138" spans="1:8" x14ac:dyDescent="0.15">
      <c r="A138" s="6">
        <v>41291</v>
      </c>
      <c r="C138" t="s">
        <v>53</v>
      </c>
      <c r="D138" t="s">
        <v>638</v>
      </c>
      <c r="E138" t="s">
        <v>11</v>
      </c>
      <c r="F138" t="s">
        <v>36</v>
      </c>
      <c r="G138" s="1">
        <f>62*0.37</f>
        <v>22.94</v>
      </c>
    </row>
    <row r="139" spans="1:8" x14ac:dyDescent="0.15">
      <c r="A139" s="6">
        <v>41298</v>
      </c>
      <c r="C139" t="s">
        <v>53</v>
      </c>
      <c r="D139" t="s">
        <v>639</v>
      </c>
      <c r="E139" t="s">
        <v>11</v>
      </c>
      <c r="F139" t="s">
        <v>36</v>
      </c>
      <c r="G139" s="1">
        <f>62*0.37</f>
        <v>22.94</v>
      </c>
    </row>
    <row r="140" spans="1:8" x14ac:dyDescent="0.15">
      <c r="A140" s="6">
        <v>41304</v>
      </c>
      <c r="C140" t="s">
        <v>53</v>
      </c>
      <c r="D140" t="s">
        <v>640</v>
      </c>
      <c r="E140" t="s">
        <v>11</v>
      </c>
      <c r="F140" t="s">
        <v>85</v>
      </c>
      <c r="G140" s="1">
        <f>360*0.37</f>
        <v>133.19999999999999</v>
      </c>
    </row>
    <row r="141" spans="1:8" x14ac:dyDescent="0.15">
      <c r="A141" s="6">
        <v>41305</v>
      </c>
      <c r="C141" t="s">
        <v>53</v>
      </c>
      <c r="D141" t="s">
        <v>579</v>
      </c>
      <c r="E141" t="s">
        <v>11</v>
      </c>
      <c r="F141" t="s">
        <v>530</v>
      </c>
      <c r="G141" s="1">
        <f>40*0.37</f>
        <v>14.8</v>
      </c>
    </row>
    <row r="142" spans="1:8" x14ac:dyDescent="0.15">
      <c r="A142" s="6">
        <v>41309</v>
      </c>
      <c r="C142" t="s">
        <v>53</v>
      </c>
      <c r="D142" t="s">
        <v>626</v>
      </c>
      <c r="E142" t="s">
        <v>11</v>
      </c>
      <c r="F142" t="s">
        <v>530</v>
      </c>
      <c r="G142" s="1">
        <f>40*0.37</f>
        <v>14.8</v>
      </c>
    </row>
    <row r="143" spans="1:8" x14ac:dyDescent="0.15">
      <c r="A143" s="6">
        <v>41312</v>
      </c>
      <c r="C143" t="s">
        <v>53</v>
      </c>
      <c r="D143" t="s">
        <v>641</v>
      </c>
      <c r="E143" t="s">
        <v>11</v>
      </c>
      <c r="F143" t="s">
        <v>171</v>
      </c>
      <c r="G143" s="1">
        <f>390*0.37</f>
        <v>144.30000000000001</v>
      </c>
    </row>
    <row r="144" spans="1:8" x14ac:dyDescent="0.15">
      <c r="A144" s="6">
        <v>41319</v>
      </c>
      <c r="C144" t="s">
        <v>53</v>
      </c>
      <c r="D144" t="s">
        <v>622</v>
      </c>
      <c r="E144" t="s">
        <v>11</v>
      </c>
      <c r="F144" t="s">
        <v>211</v>
      </c>
      <c r="G144" s="1">
        <f>464*0.37</f>
        <v>171.68</v>
      </c>
    </row>
    <row r="145" spans="1:8" x14ac:dyDescent="0.15">
      <c r="A145" s="6">
        <v>41326</v>
      </c>
      <c r="C145" t="s">
        <v>53</v>
      </c>
      <c r="D145" t="s">
        <v>642</v>
      </c>
      <c r="E145" t="s">
        <v>11</v>
      </c>
      <c r="F145" t="s">
        <v>645</v>
      </c>
      <c r="G145" s="1">
        <f>50*0.37</f>
        <v>18.5</v>
      </c>
    </row>
    <row r="146" spans="1:8" x14ac:dyDescent="0.15">
      <c r="A146" s="6">
        <v>41327</v>
      </c>
      <c r="C146" t="s">
        <v>53</v>
      </c>
      <c r="D146" t="s">
        <v>643</v>
      </c>
      <c r="E146" t="s">
        <v>11</v>
      </c>
      <c r="F146" t="s">
        <v>78</v>
      </c>
      <c r="G146" s="1">
        <f>40*0.37</f>
        <v>14.8</v>
      </c>
    </row>
    <row r="147" spans="1:8" x14ac:dyDescent="0.15">
      <c r="A147" s="6">
        <v>41330</v>
      </c>
      <c r="C147" t="s">
        <v>53</v>
      </c>
      <c r="D147" t="s">
        <v>630</v>
      </c>
      <c r="E147" t="s">
        <v>11</v>
      </c>
      <c r="F147" t="s">
        <v>530</v>
      </c>
      <c r="G147" s="1">
        <f>40*0.37</f>
        <v>14.8</v>
      </c>
    </row>
    <row r="148" spans="1:8" x14ac:dyDescent="0.15">
      <c r="A148" s="6">
        <v>41332</v>
      </c>
      <c r="C148" t="s">
        <v>53</v>
      </c>
      <c r="D148" t="s">
        <v>644</v>
      </c>
      <c r="E148" t="s">
        <v>11</v>
      </c>
      <c r="F148" t="s">
        <v>78</v>
      </c>
      <c r="G148" s="1">
        <f>40*0.37</f>
        <v>14.8</v>
      </c>
    </row>
    <row r="149" spans="1:8" x14ac:dyDescent="0.15">
      <c r="A149" s="6">
        <v>41354</v>
      </c>
      <c r="C149" t="s">
        <v>53</v>
      </c>
      <c r="D149" t="s">
        <v>643</v>
      </c>
      <c r="E149" t="s">
        <v>11</v>
      </c>
      <c r="F149" t="s">
        <v>36</v>
      </c>
      <c r="G149" s="1">
        <f>62*0.37</f>
        <v>22.94</v>
      </c>
    </row>
    <row r="150" spans="1:8" x14ac:dyDescent="0.15">
      <c r="A150" s="6">
        <v>41354</v>
      </c>
      <c r="C150" t="s">
        <v>53</v>
      </c>
      <c r="D150" t="s">
        <v>579</v>
      </c>
      <c r="E150" t="s">
        <v>11</v>
      </c>
      <c r="F150" t="s">
        <v>530</v>
      </c>
      <c r="G150" s="1">
        <f>40*0.37</f>
        <v>14.8</v>
      </c>
    </row>
    <row r="151" spans="1:8" x14ac:dyDescent="0.15">
      <c r="A151" s="6">
        <v>41358</v>
      </c>
      <c r="C151" t="s">
        <v>53</v>
      </c>
      <c r="D151" t="s">
        <v>626</v>
      </c>
      <c r="E151" t="s">
        <v>11</v>
      </c>
      <c r="F151" t="s">
        <v>530</v>
      </c>
      <c r="G151" s="1">
        <f>40*0.37</f>
        <v>14.8</v>
      </c>
      <c r="H151" s="1"/>
    </row>
    <row r="152" spans="1:8" x14ac:dyDescent="0.15">
      <c r="A152" s="6">
        <v>41368</v>
      </c>
      <c r="C152" t="s">
        <v>53</v>
      </c>
      <c r="D152" t="s">
        <v>599</v>
      </c>
      <c r="E152" t="s">
        <v>11</v>
      </c>
      <c r="F152" t="s">
        <v>171</v>
      </c>
      <c r="G152" s="1">
        <f>390*0.37</f>
        <v>144.30000000000001</v>
      </c>
    </row>
    <row r="153" spans="1:8" x14ac:dyDescent="0.15">
      <c r="A153" s="6">
        <v>41373</v>
      </c>
      <c r="C153" t="s">
        <v>53</v>
      </c>
      <c r="D153" t="s">
        <v>646</v>
      </c>
      <c r="E153" t="s">
        <v>11</v>
      </c>
      <c r="F153" t="s">
        <v>36</v>
      </c>
      <c r="G153" s="1">
        <f>62*0.37</f>
        <v>22.94</v>
      </c>
    </row>
    <row r="154" spans="1:8" x14ac:dyDescent="0.15">
      <c r="A154" s="6">
        <v>41375</v>
      </c>
      <c r="C154" t="s">
        <v>53</v>
      </c>
      <c r="D154" t="s">
        <v>622</v>
      </c>
      <c r="E154" t="s">
        <v>11</v>
      </c>
      <c r="F154" t="s">
        <v>211</v>
      </c>
      <c r="G154" s="1">
        <f>456*0.37</f>
        <v>168.72</v>
      </c>
    </row>
    <row r="155" spans="1:8" x14ac:dyDescent="0.15">
      <c r="A155" s="6">
        <v>41376</v>
      </c>
      <c r="C155" t="s">
        <v>53</v>
      </c>
      <c r="D155" t="s">
        <v>647</v>
      </c>
      <c r="E155" t="s">
        <v>11</v>
      </c>
      <c r="F155" t="s">
        <v>656</v>
      </c>
      <c r="G155" s="1">
        <f>22*0.37</f>
        <v>8.14</v>
      </c>
    </row>
    <row r="156" spans="1:8" x14ac:dyDescent="0.15">
      <c r="A156" s="6">
        <v>41379</v>
      </c>
      <c r="C156" t="s">
        <v>53</v>
      </c>
      <c r="D156" t="s">
        <v>648</v>
      </c>
      <c r="E156" t="s">
        <v>11</v>
      </c>
      <c r="F156" t="s">
        <v>576</v>
      </c>
      <c r="G156" s="1">
        <f>80*0.37</f>
        <v>29.6</v>
      </c>
    </row>
    <row r="157" spans="1:8" x14ac:dyDescent="0.15">
      <c r="A157" s="6">
        <v>41379</v>
      </c>
      <c r="C157" t="s">
        <v>53</v>
      </c>
      <c r="D157" t="s">
        <v>649</v>
      </c>
      <c r="E157" t="s">
        <v>11</v>
      </c>
      <c r="F157" t="s">
        <v>657</v>
      </c>
      <c r="G157" s="1">
        <f>24*0.37</f>
        <v>8.879999999999999</v>
      </c>
    </row>
    <row r="158" spans="1:8" x14ac:dyDescent="0.15">
      <c r="A158" s="6">
        <v>41381</v>
      </c>
      <c r="C158" t="s">
        <v>53</v>
      </c>
      <c r="D158" t="s">
        <v>650</v>
      </c>
      <c r="E158" t="s">
        <v>11</v>
      </c>
      <c r="F158" t="s">
        <v>78</v>
      </c>
      <c r="G158" s="1">
        <f>40*0.37</f>
        <v>14.8</v>
      </c>
    </row>
    <row r="159" spans="1:8" x14ac:dyDescent="0.15">
      <c r="A159" s="6">
        <v>41383</v>
      </c>
      <c r="C159" t="s">
        <v>53</v>
      </c>
      <c r="D159" t="s">
        <v>651</v>
      </c>
      <c r="E159" t="s">
        <v>11</v>
      </c>
      <c r="F159" t="s">
        <v>36</v>
      </c>
      <c r="G159" s="1">
        <f>62*0.37</f>
        <v>22.94</v>
      </c>
    </row>
    <row r="160" spans="1:8" x14ac:dyDescent="0.15">
      <c r="A160" s="6">
        <v>41386</v>
      </c>
      <c r="C160" t="s">
        <v>53</v>
      </c>
      <c r="D160" t="s">
        <v>652</v>
      </c>
      <c r="E160" t="s">
        <v>11</v>
      </c>
      <c r="F160" t="s">
        <v>36</v>
      </c>
      <c r="G160" s="1">
        <f>62*0.37</f>
        <v>22.94</v>
      </c>
    </row>
    <row r="161" spans="1:11" x14ac:dyDescent="0.15">
      <c r="A161" s="6">
        <v>41388</v>
      </c>
      <c r="C161" t="s">
        <v>53</v>
      </c>
      <c r="D161" t="s">
        <v>564</v>
      </c>
      <c r="E161" t="s">
        <v>11</v>
      </c>
      <c r="F161" t="s">
        <v>78</v>
      </c>
      <c r="G161" s="1">
        <f>40*0.37</f>
        <v>14.8</v>
      </c>
    </row>
    <row r="162" spans="1:11" x14ac:dyDescent="0.15">
      <c r="A162" s="6">
        <v>41421</v>
      </c>
      <c r="C162" t="s">
        <v>53</v>
      </c>
      <c r="D162" t="s">
        <v>566</v>
      </c>
      <c r="E162" t="s">
        <v>11</v>
      </c>
      <c r="F162" t="s">
        <v>78</v>
      </c>
      <c r="G162" s="1">
        <f>40*0.37</f>
        <v>14.8</v>
      </c>
    </row>
    <row r="163" spans="1:11" x14ac:dyDescent="0.15">
      <c r="A163" s="6">
        <v>41423</v>
      </c>
      <c r="C163" t="s">
        <v>53</v>
      </c>
      <c r="D163" t="s">
        <v>649</v>
      </c>
      <c r="E163" t="s">
        <v>11</v>
      </c>
      <c r="F163" t="s">
        <v>658</v>
      </c>
      <c r="G163" s="1">
        <f>66*0.37</f>
        <v>24.419999999999998</v>
      </c>
    </row>
    <row r="164" spans="1:11" x14ac:dyDescent="0.15">
      <c r="A164" s="6">
        <v>41428</v>
      </c>
      <c r="C164" t="s">
        <v>53</v>
      </c>
      <c r="D164" t="s">
        <v>653</v>
      </c>
      <c r="E164" t="s">
        <v>11</v>
      </c>
      <c r="F164" t="s">
        <v>659</v>
      </c>
      <c r="G164" s="1">
        <f>355*0.37</f>
        <v>131.35</v>
      </c>
    </row>
    <row r="165" spans="1:11" x14ac:dyDescent="0.15">
      <c r="A165" s="6">
        <v>41430</v>
      </c>
      <c r="C165" t="s">
        <v>53</v>
      </c>
      <c r="D165" t="s">
        <v>654</v>
      </c>
      <c r="E165" t="s">
        <v>11</v>
      </c>
      <c r="F165" t="s">
        <v>660</v>
      </c>
      <c r="G165" s="1">
        <f>464*0.37</f>
        <v>171.68</v>
      </c>
    </row>
    <row r="166" spans="1:11" x14ac:dyDescent="0.15">
      <c r="A166" s="6">
        <v>41431</v>
      </c>
      <c r="C166" t="s">
        <v>53</v>
      </c>
      <c r="D166" t="s">
        <v>650</v>
      </c>
      <c r="E166" t="s">
        <v>11</v>
      </c>
      <c r="F166" t="s">
        <v>78</v>
      </c>
      <c r="G166" s="1">
        <f>40*0.37</f>
        <v>14.8</v>
      </c>
    </row>
    <row r="167" spans="1:11" x14ac:dyDescent="0.15">
      <c r="A167" s="6">
        <v>41438</v>
      </c>
      <c r="C167" t="s">
        <v>53</v>
      </c>
      <c r="D167" t="s">
        <v>622</v>
      </c>
      <c r="E167" t="s">
        <v>11</v>
      </c>
      <c r="F167" t="s">
        <v>211</v>
      </c>
      <c r="G167" s="1">
        <f>456*0.37</f>
        <v>168.72</v>
      </c>
    </row>
    <row r="168" spans="1:11" x14ac:dyDescent="0.15">
      <c r="A168" s="6">
        <v>41451</v>
      </c>
      <c r="C168" t="s">
        <v>53</v>
      </c>
      <c r="D168" t="s">
        <v>655</v>
      </c>
      <c r="E168" t="s">
        <v>11</v>
      </c>
      <c r="F168" t="s">
        <v>72</v>
      </c>
      <c r="G168" s="1">
        <f>98*0.37</f>
        <v>36.26</v>
      </c>
    </row>
    <row r="169" spans="1:11" x14ac:dyDescent="0.15">
      <c r="A169" s="6">
        <v>41453</v>
      </c>
      <c r="C169" t="s">
        <v>53</v>
      </c>
      <c r="D169" t="s">
        <v>564</v>
      </c>
      <c r="E169" t="s">
        <v>11</v>
      </c>
      <c r="F169" t="s">
        <v>78</v>
      </c>
      <c r="G169" s="1">
        <f>40*0.37</f>
        <v>14.8</v>
      </c>
      <c r="H169" s="1"/>
    </row>
    <row r="170" spans="1:11" x14ac:dyDescent="0.15">
      <c r="A170" s="6">
        <v>41500</v>
      </c>
      <c r="C170" t="s">
        <v>53</v>
      </c>
      <c r="D170" t="s">
        <v>661</v>
      </c>
      <c r="E170" t="s">
        <v>11</v>
      </c>
      <c r="F170" t="s">
        <v>72</v>
      </c>
      <c r="G170" s="1">
        <f>96*0.37</f>
        <v>35.519999999999996</v>
      </c>
      <c r="J170" s="1"/>
    </row>
    <row r="171" spans="1:11" x14ac:dyDescent="0.15">
      <c r="A171" s="6">
        <v>41515</v>
      </c>
      <c r="C171" t="s">
        <v>53</v>
      </c>
      <c r="D171" t="s">
        <v>579</v>
      </c>
      <c r="E171" t="s">
        <v>11</v>
      </c>
      <c r="F171" t="s">
        <v>530</v>
      </c>
      <c r="G171" s="1">
        <f>38*0.37</f>
        <v>14.06</v>
      </c>
    </row>
    <row r="172" spans="1:11" x14ac:dyDescent="0.15">
      <c r="A172" s="6">
        <v>41522</v>
      </c>
      <c r="C172" t="s">
        <v>53</v>
      </c>
      <c r="D172" t="s">
        <v>662</v>
      </c>
      <c r="E172" t="s">
        <v>11</v>
      </c>
      <c r="F172" t="s">
        <v>78</v>
      </c>
      <c r="G172" s="1">
        <f>40*0.37</f>
        <v>14.8</v>
      </c>
      <c r="K172" s="1"/>
    </row>
    <row r="173" spans="1:11" x14ac:dyDescent="0.15">
      <c r="A173" s="6">
        <v>41522</v>
      </c>
      <c r="C173" t="s">
        <v>53</v>
      </c>
      <c r="D173" t="s">
        <v>663</v>
      </c>
      <c r="E173" t="s">
        <v>11</v>
      </c>
      <c r="F173" t="s">
        <v>72</v>
      </c>
      <c r="G173" s="1">
        <f>96*0.37</f>
        <v>35.519999999999996</v>
      </c>
    </row>
    <row r="174" spans="1:11" x14ac:dyDescent="0.15">
      <c r="A174" s="6">
        <v>41523</v>
      </c>
      <c r="C174" t="s">
        <v>53</v>
      </c>
      <c r="D174" t="s">
        <v>664</v>
      </c>
      <c r="E174" t="s">
        <v>11</v>
      </c>
      <c r="F174" t="s">
        <v>78</v>
      </c>
      <c r="G174" s="1">
        <f>40*0.37</f>
        <v>14.8</v>
      </c>
    </row>
    <row r="175" spans="1:11" x14ac:dyDescent="0.15">
      <c r="A175" s="6">
        <v>41526</v>
      </c>
      <c r="C175" t="s">
        <v>53</v>
      </c>
      <c r="D175" t="s">
        <v>562</v>
      </c>
      <c r="E175" t="s">
        <v>11</v>
      </c>
      <c r="F175" t="s">
        <v>530</v>
      </c>
      <c r="G175" s="1">
        <f>38*0.37</f>
        <v>14.06</v>
      </c>
    </row>
    <row r="176" spans="1:11" x14ac:dyDescent="0.15">
      <c r="A176" s="6">
        <v>41528</v>
      </c>
      <c r="C176" t="s">
        <v>53</v>
      </c>
      <c r="D176" t="s">
        <v>665</v>
      </c>
      <c r="E176" t="s">
        <v>11</v>
      </c>
      <c r="F176" t="s">
        <v>72</v>
      </c>
      <c r="G176" s="1">
        <f>96*0.37</f>
        <v>35.519999999999996</v>
      </c>
    </row>
    <row r="177" spans="1:7" x14ac:dyDescent="0.15">
      <c r="A177" s="6">
        <v>41530</v>
      </c>
      <c r="C177" t="s">
        <v>53</v>
      </c>
      <c r="D177" t="s">
        <v>666</v>
      </c>
      <c r="E177" t="s">
        <v>11</v>
      </c>
      <c r="F177" t="s">
        <v>78</v>
      </c>
      <c r="G177" s="1">
        <f>40*0.37</f>
        <v>14.8</v>
      </c>
    </row>
    <row r="178" spans="1:7" x14ac:dyDescent="0.15">
      <c r="A178" s="6">
        <v>41533</v>
      </c>
      <c r="C178" t="s">
        <v>53</v>
      </c>
      <c r="D178" t="s">
        <v>667</v>
      </c>
      <c r="E178" t="s">
        <v>11</v>
      </c>
      <c r="F178" t="s">
        <v>36</v>
      </c>
      <c r="G178" s="1">
        <f>49*0.37</f>
        <v>18.13</v>
      </c>
    </row>
    <row r="179" spans="1:7" x14ac:dyDescent="0.15">
      <c r="A179" s="6">
        <v>41540</v>
      </c>
      <c r="C179" t="s">
        <v>53</v>
      </c>
      <c r="D179" t="s">
        <v>668</v>
      </c>
      <c r="E179" t="s">
        <v>11</v>
      </c>
      <c r="F179" t="s">
        <v>682</v>
      </c>
      <c r="G179" s="1">
        <f>60*0.37</f>
        <v>22.2</v>
      </c>
    </row>
    <row r="180" spans="1:7" x14ac:dyDescent="0.15">
      <c r="A180" s="6">
        <v>41543</v>
      </c>
      <c r="C180" t="s">
        <v>53</v>
      </c>
      <c r="D180" t="s">
        <v>669</v>
      </c>
      <c r="E180" t="s">
        <v>11</v>
      </c>
      <c r="F180" t="s">
        <v>211</v>
      </c>
      <c r="G180" s="1">
        <f>450*0.37</f>
        <v>166.5</v>
      </c>
    </row>
    <row r="181" spans="1:7" x14ac:dyDescent="0.15">
      <c r="A181" s="6">
        <v>41556</v>
      </c>
      <c r="C181" t="s">
        <v>53</v>
      </c>
      <c r="D181" t="s">
        <v>670</v>
      </c>
      <c r="E181" t="s">
        <v>11</v>
      </c>
      <c r="F181" t="s">
        <v>36</v>
      </c>
      <c r="G181" s="1">
        <f>49*0.37</f>
        <v>18.13</v>
      </c>
    </row>
    <row r="182" spans="1:7" x14ac:dyDescent="0.15">
      <c r="A182" s="6">
        <v>41557</v>
      </c>
      <c r="C182" t="s">
        <v>53</v>
      </c>
      <c r="D182" t="s">
        <v>671</v>
      </c>
      <c r="E182" t="s">
        <v>11</v>
      </c>
      <c r="F182" t="s">
        <v>683</v>
      </c>
      <c r="G182" s="1">
        <f>41*0.37</f>
        <v>15.17</v>
      </c>
    </row>
    <row r="183" spans="1:7" x14ac:dyDescent="0.15">
      <c r="A183" s="6">
        <v>41570</v>
      </c>
      <c r="C183" t="s">
        <v>53</v>
      </c>
      <c r="D183" t="s">
        <v>672</v>
      </c>
      <c r="E183" t="s">
        <v>11</v>
      </c>
      <c r="F183" t="s">
        <v>78</v>
      </c>
      <c r="G183" s="1">
        <f>40*0.37</f>
        <v>14.8</v>
      </c>
    </row>
    <row r="184" spans="1:7" x14ac:dyDescent="0.15">
      <c r="A184" s="6">
        <v>41571</v>
      </c>
      <c r="C184" t="s">
        <v>53</v>
      </c>
      <c r="D184" t="s">
        <v>673</v>
      </c>
      <c r="E184" t="s">
        <v>11</v>
      </c>
      <c r="F184" t="s">
        <v>36</v>
      </c>
      <c r="G184" s="1">
        <f>49*0.37</f>
        <v>18.13</v>
      </c>
    </row>
    <row r="185" spans="1:7" x14ac:dyDescent="0.15">
      <c r="A185" s="6">
        <v>41572</v>
      </c>
      <c r="C185" t="s">
        <v>53</v>
      </c>
      <c r="D185" t="s">
        <v>634</v>
      </c>
      <c r="E185" t="s">
        <v>11</v>
      </c>
      <c r="F185" t="s">
        <v>72</v>
      </c>
      <c r="G185" s="1">
        <f>96*0.37</f>
        <v>35.519999999999996</v>
      </c>
    </row>
    <row r="186" spans="1:7" x14ac:dyDescent="0.15">
      <c r="A186" s="6">
        <v>41578</v>
      </c>
      <c r="C186" t="s">
        <v>53</v>
      </c>
      <c r="D186" t="s">
        <v>674</v>
      </c>
      <c r="E186" t="s">
        <v>11</v>
      </c>
      <c r="F186" t="s">
        <v>684</v>
      </c>
      <c r="G186" s="1">
        <f>52*0.37</f>
        <v>19.239999999999998</v>
      </c>
    </row>
    <row r="187" spans="1:7" x14ac:dyDescent="0.15">
      <c r="A187" s="6">
        <v>41582</v>
      </c>
      <c r="C187" t="s">
        <v>53</v>
      </c>
      <c r="D187" t="s">
        <v>608</v>
      </c>
      <c r="E187" t="s">
        <v>11</v>
      </c>
      <c r="F187" t="s">
        <v>530</v>
      </c>
      <c r="G187" s="1">
        <f>38*0.37</f>
        <v>14.06</v>
      </c>
    </row>
    <row r="188" spans="1:7" x14ac:dyDescent="0.15">
      <c r="A188" s="6">
        <v>41585</v>
      </c>
      <c r="C188" t="s">
        <v>53</v>
      </c>
      <c r="D188" t="s">
        <v>675</v>
      </c>
      <c r="E188" t="s">
        <v>11</v>
      </c>
      <c r="F188" t="s">
        <v>36</v>
      </c>
      <c r="G188" s="1">
        <f>49*0.37</f>
        <v>18.13</v>
      </c>
    </row>
    <row r="189" spans="1:7" x14ac:dyDescent="0.15">
      <c r="A189" s="6">
        <v>41586</v>
      </c>
      <c r="C189" t="s">
        <v>53</v>
      </c>
      <c r="D189" t="s">
        <v>579</v>
      </c>
      <c r="E189" t="s">
        <v>11</v>
      </c>
      <c r="F189" t="s">
        <v>530</v>
      </c>
      <c r="G189" s="1">
        <f>38*0.37</f>
        <v>14.06</v>
      </c>
    </row>
    <row r="190" spans="1:7" x14ac:dyDescent="0.15">
      <c r="A190" s="6">
        <v>41589</v>
      </c>
      <c r="C190" t="s">
        <v>53</v>
      </c>
      <c r="D190" t="s">
        <v>676</v>
      </c>
      <c r="E190" t="s">
        <v>11</v>
      </c>
      <c r="F190" t="s">
        <v>93</v>
      </c>
      <c r="G190" s="1">
        <f>30*0.37</f>
        <v>11.1</v>
      </c>
    </row>
    <row r="191" spans="1:7" x14ac:dyDescent="0.15">
      <c r="A191" s="6">
        <v>41589</v>
      </c>
      <c r="C191" t="s">
        <v>53</v>
      </c>
      <c r="D191" t="s">
        <v>677</v>
      </c>
      <c r="E191" t="s">
        <v>11</v>
      </c>
      <c r="F191" t="s">
        <v>530</v>
      </c>
      <c r="G191" s="1">
        <f>38*0.37</f>
        <v>14.06</v>
      </c>
    </row>
    <row r="192" spans="1:7" x14ac:dyDescent="0.15">
      <c r="A192" s="6">
        <v>41592</v>
      </c>
      <c r="C192" t="s">
        <v>53</v>
      </c>
      <c r="D192" t="s">
        <v>678</v>
      </c>
      <c r="E192" t="s">
        <v>11</v>
      </c>
      <c r="F192" t="s">
        <v>530</v>
      </c>
      <c r="G192" s="1">
        <f>38*0.37</f>
        <v>14.06</v>
      </c>
    </row>
    <row r="193" spans="1:8" x14ac:dyDescent="0.15">
      <c r="A193" s="6">
        <v>41593</v>
      </c>
      <c r="C193" t="s">
        <v>53</v>
      </c>
      <c r="D193" t="s">
        <v>679</v>
      </c>
      <c r="E193" t="s">
        <v>11</v>
      </c>
      <c r="F193" t="s">
        <v>85</v>
      </c>
      <c r="G193" s="1">
        <f>354*0.37</f>
        <v>130.97999999999999</v>
      </c>
    </row>
    <row r="194" spans="1:8" x14ac:dyDescent="0.15">
      <c r="A194" s="6">
        <v>41596</v>
      </c>
      <c r="C194" t="s">
        <v>53</v>
      </c>
      <c r="D194" t="s">
        <v>680</v>
      </c>
      <c r="E194" t="s">
        <v>11</v>
      </c>
      <c r="F194" t="s">
        <v>36</v>
      </c>
      <c r="G194" s="1">
        <f>49*0.37</f>
        <v>18.13</v>
      </c>
    </row>
    <row r="195" spans="1:8" x14ac:dyDescent="0.15">
      <c r="A195" s="6">
        <v>41599</v>
      </c>
      <c r="C195" t="s">
        <v>53</v>
      </c>
      <c r="D195" t="s">
        <v>681</v>
      </c>
      <c r="E195" t="s">
        <v>11</v>
      </c>
      <c r="F195" t="s">
        <v>171</v>
      </c>
      <c r="G195" s="1">
        <f>392*0.37</f>
        <v>145.04</v>
      </c>
      <c r="H195" s="1"/>
    </row>
    <row r="196" spans="1:8" x14ac:dyDescent="0.15">
      <c r="A196" s="6">
        <v>41603</v>
      </c>
      <c r="C196" t="s">
        <v>53</v>
      </c>
      <c r="D196" t="s">
        <v>685</v>
      </c>
      <c r="E196" t="s">
        <v>11</v>
      </c>
      <c r="F196" t="s">
        <v>530</v>
      </c>
      <c r="G196" s="1">
        <f>96*0.37</f>
        <v>35.519999999999996</v>
      </c>
    </row>
    <row r="197" spans="1:8" x14ac:dyDescent="0.15">
      <c r="A197" s="6">
        <v>41606</v>
      </c>
      <c r="C197" t="s">
        <v>53</v>
      </c>
      <c r="D197" t="s">
        <v>686</v>
      </c>
      <c r="E197" t="s">
        <v>11</v>
      </c>
      <c r="F197" t="s">
        <v>211</v>
      </c>
      <c r="G197" s="1">
        <f>452*0.37</f>
        <v>167.24</v>
      </c>
    </row>
    <row r="198" spans="1:8" x14ac:dyDescent="0.15">
      <c r="A198" s="6">
        <v>41607</v>
      </c>
      <c r="C198" t="s">
        <v>53</v>
      </c>
      <c r="D198" t="s">
        <v>687</v>
      </c>
      <c r="E198" t="s">
        <v>11</v>
      </c>
      <c r="F198" t="s">
        <v>85</v>
      </c>
      <c r="G198" s="1">
        <f>354*0.37</f>
        <v>130.97999999999999</v>
      </c>
    </row>
    <row r="199" spans="1:8" x14ac:dyDescent="0.15">
      <c r="A199" s="6">
        <v>41613</v>
      </c>
      <c r="C199" t="s">
        <v>53</v>
      </c>
      <c r="D199" t="s">
        <v>579</v>
      </c>
      <c r="E199" t="s">
        <v>11</v>
      </c>
      <c r="F199" t="s">
        <v>530</v>
      </c>
      <c r="G199" s="1">
        <f>96*0.37</f>
        <v>35.519999999999996</v>
      </c>
    </row>
    <row r="200" spans="1:8" x14ac:dyDescent="0.15">
      <c r="A200" s="6">
        <v>41617</v>
      </c>
      <c r="C200" t="s">
        <v>53</v>
      </c>
      <c r="D200" t="s">
        <v>562</v>
      </c>
      <c r="E200" t="s">
        <v>11</v>
      </c>
      <c r="F200" t="s">
        <v>530</v>
      </c>
      <c r="G200" s="1">
        <f>96*0.37</f>
        <v>35.519999999999996</v>
      </c>
    </row>
    <row r="201" spans="1:8" x14ac:dyDescent="0.15">
      <c r="A201" s="6">
        <v>41619</v>
      </c>
      <c r="C201" t="s">
        <v>53</v>
      </c>
      <c r="D201" t="s">
        <v>688</v>
      </c>
      <c r="E201" t="s">
        <v>11</v>
      </c>
      <c r="F201" t="s">
        <v>78</v>
      </c>
      <c r="G201" s="1">
        <f>40*0.37</f>
        <v>14.8</v>
      </c>
    </row>
    <row r="202" spans="1:8" x14ac:dyDescent="0.15">
      <c r="A202" s="6">
        <v>41621</v>
      </c>
      <c r="C202" t="s">
        <v>53</v>
      </c>
      <c r="D202" t="s">
        <v>595</v>
      </c>
      <c r="E202" t="s">
        <v>11</v>
      </c>
      <c r="F202" t="s">
        <v>148</v>
      </c>
      <c r="G202" s="1">
        <f>174*0.37</f>
        <v>64.38</v>
      </c>
    </row>
    <row r="203" spans="1:8" x14ac:dyDescent="0.15">
      <c r="A203" s="6">
        <v>41624</v>
      </c>
      <c r="C203" t="s">
        <v>53</v>
      </c>
      <c r="D203" t="s">
        <v>564</v>
      </c>
      <c r="E203" t="s">
        <v>11</v>
      </c>
      <c r="F203" t="s">
        <v>530</v>
      </c>
      <c r="G203" s="1">
        <f>96*0.37</f>
        <v>35.519999999999996</v>
      </c>
      <c r="H203" s="1"/>
    </row>
    <row r="204" spans="1:8" x14ac:dyDescent="0.15">
      <c r="A204" s="6">
        <v>41648</v>
      </c>
      <c r="C204" t="s">
        <v>53</v>
      </c>
      <c r="D204" t="s">
        <v>622</v>
      </c>
      <c r="E204" t="s">
        <v>11</v>
      </c>
      <c r="F204" t="s">
        <v>211</v>
      </c>
      <c r="G204" s="1">
        <f>456*0.37</f>
        <v>168.72</v>
      </c>
    </row>
    <row r="205" spans="1:8" x14ac:dyDescent="0.15">
      <c r="A205" s="6">
        <v>41655</v>
      </c>
      <c r="C205" t="s">
        <v>53</v>
      </c>
      <c r="D205" t="s">
        <v>579</v>
      </c>
      <c r="E205" t="s">
        <v>11</v>
      </c>
      <c r="F205" t="s">
        <v>78</v>
      </c>
      <c r="G205" s="1">
        <f>37*0.37</f>
        <v>13.69</v>
      </c>
    </row>
    <row r="206" spans="1:8" x14ac:dyDescent="0.15">
      <c r="A206" s="6">
        <v>41659</v>
      </c>
      <c r="C206" t="s">
        <v>53</v>
      </c>
      <c r="D206" t="s">
        <v>566</v>
      </c>
      <c r="E206" t="s">
        <v>11</v>
      </c>
      <c r="F206" t="s">
        <v>78</v>
      </c>
      <c r="G206" s="1">
        <f>37*0.37</f>
        <v>13.69</v>
      </c>
    </row>
    <row r="207" spans="1:8" x14ac:dyDescent="0.15">
      <c r="A207" s="6">
        <v>41659</v>
      </c>
      <c r="C207" t="s">
        <v>53</v>
      </c>
      <c r="D207" t="s">
        <v>689</v>
      </c>
      <c r="E207" t="s">
        <v>11</v>
      </c>
      <c r="F207" t="s">
        <v>78</v>
      </c>
      <c r="G207" s="1">
        <f>37*0.37</f>
        <v>13.69</v>
      </c>
    </row>
    <row r="208" spans="1:8" x14ac:dyDescent="0.15">
      <c r="A208" s="6">
        <v>41661</v>
      </c>
      <c r="C208" t="s">
        <v>53</v>
      </c>
      <c r="D208" t="s">
        <v>628</v>
      </c>
      <c r="E208" t="s">
        <v>11</v>
      </c>
      <c r="F208" t="s">
        <v>36</v>
      </c>
      <c r="G208" s="1">
        <f>49*0.37</f>
        <v>18.13</v>
      </c>
    </row>
    <row r="209" spans="1:7" x14ac:dyDescent="0.15">
      <c r="A209" s="6">
        <v>41663</v>
      </c>
      <c r="C209" t="s">
        <v>53</v>
      </c>
      <c r="D209" t="s">
        <v>690</v>
      </c>
      <c r="E209" t="s">
        <v>11</v>
      </c>
      <c r="F209" t="s">
        <v>36</v>
      </c>
      <c r="G209" s="1">
        <f>49*0.37</f>
        <v>18.13</v>
      </c>
    </row>
    <row r="210" spans="1:7" x14ac:dyDescent="0.15">
      <c r="A210" s="6">
        <v>41667</v>
      </c>
      <c r="C210" t="s">
        <v>53</v>
      </c>
      <c r="D210" t="s">
        <v>691</v>
      </c>
      <c r="E210" t="s">
        <v>11</v>
      </c>
      <c r="F210" t="s">
        <v>36</v>
      </c>
      <c r="G210" s="1">
        <f>49*0.37</f>
        <v>18.13</v>
      </c>
    </row>
    <row r="211" spans="1:7" x14ac:dyDescent="0.15">
      <c r="A211" s="6">
        <v>41668</v>
      </c>
      <c r="C211" t="s">
        <v>53</v>
      </c>
      <c r="D211" t="s">
        <v>692</v>
      </c>
      <c r="E211" t="s">
        <v>11</v>
      </c>
      <c r="F211" t="s">
        <v>713</v>
      </c>
      <c r="G211" s="1">
        <f>364*0.37</f>
        <v>134.68</v>
      </c>
    </row>
    <row r="212" spans="1:7" x14ac:dyDescent="0.15">
      <c r="A212" s="6">
        <v>41669</v>
      </c>
      <c r="C212" t="s">
        <v>53</v>
      </c>
      <c r="D212" t="s">
        <v>693</v>
      </c>
      <c r="E212" t="s">
        <v>11</v>
      </c>
      <c r="F212" t="s">
        <v>36</v>
      </c>
      <c r="G212" s="1">
        <f>49*0.37</f>
        <v>18.13</v>
      </c>
    </row>
    <row r="213" spans="1:7" x14ac:dyDescent="0.15">
      <c r="A213" s="6">
        <v>41674</v>
      </c>
      <c r="C213" t="s">
        <v>53</v>
      </c>
      <c r="D213" t="s">
        <v>694</v>
      </c>
      <c r="E213" t="s">
        <v>11</v>
      </c>
      <c r="F213" t="s">
        <v>36</v>
      </c>
      <c r="G213" s="1">
        <f>49*0.37</f>
        <v>18.13</v>
      </c>
    </row>
    <row r="214" spans="1:7" x14ac:dyDescent="0.15">
      <c r="A214" s="6">
        <v>41679</v>
      </c>
      <c r="C214" t="s">
        <v>53</v>
      </c>
      <c r="D214" t="s">
        <v>695</v>
      </c>
      <c r="E214" t="s">
        <v>11</v>
      </c>
      <c r="F214" t="s">
        <v>36</v>
      </c>
      <c r="G214" s="1">
        <f>49*0.37</f>
        <v>18.13</v>
      </c>
    </row>
    <row r="215" spans="1:7" x14ac:dyDescent="0.15">
      <c r="A215" s="6">
        <v>41680</v>
      </c>
      <c r="C215" t="s">
        <v>53</v>
      </c>
      <c r="D215" t="s">
        <v>579</v>
      </c>
      <c r="E215" t="s">
        <v>11</v>
      </c>
      <c r="F215" t="s">
        <v>78</v>
      </c>
      <c r="G215" s="1">
        <f>37*0.37</f>
        <v>13.69</v>
      </c>
    </row>
    <row r="216" spans="1:7" x14ac:dyDescent="0.15">
      <c r="A216" s="6">
        <v>41682</v>
      </c>
      <c r="C216" t="s">
        <v>53</v>
      </c>
      <c r="D216" t="s">
        <v>716</v>
      </c>
      <c r="E216" t="s">
        <v>11</v>
      </c>
      <c r="F216" t="s">
        <v>78</v>
      </c>
      <c r="G216" s="1">
        <f>37*0.37</f>
        <v>13.69</v>
      </c>
    </row>
    <row r="217" spans="1:7" x14ac:dyDescent="0.15">
      <c r="A217" s="6">
        <v>41684</v>
      </c>
      <c r="C217" t="s">
        <v>53</v>
      </c>
      <c r="D217" t="s">
        <v>696</v>
      </c>
      <c r="E217" t="s">
        <v>11</v>
      </c>
      <c r="F217" t="s">
        <v>36</v>
      </c>
      <c r="G217" s="1">
        <f>49*0.37</f>
        <v>18.13</v>
      </c>
    </row>
    <row r="218" spans="1:7" x14ac:dyDescent="0.15">
      <c r="A218" s="6">
        <v>41687</v>
      </c>
      <c r="C218" t="s">
        <v>53</v>
      </c>
      <c r="D218" t="s">
        <v>685</v>
      </c>
      <c r="E218" t="s">
        <v>11</v>
      </c>
      <c r="F218" t="s">
        <v>78</v>
      </c>
      <c r="G218" s="1">
        <f>37*0.37</f>
        <v>13.69</v>
      </c>
    </row>
    <row r="219" spans="1:7" x14ac:dyDescent="0.15">
      <c r="A219" s="6">
        <v>41689</v>
      </c>
      <c r="C219" t="s">
        <v>53</v>
      </c>
      <c r="D219" t="s">
        <v>564</v>
      </c>
      <c r="E219" t="s">
        <v>11</v>
      </c>
      <c r="F219" t="s">
        <v>78</v>
      </c>
      <c r="G219" s="1">
        <f>37*0.37</f>
        <v>13.69</v>
      </c>
    </row>
    <row r="220" spans="1:7" x14ac:dyDescent="0.15">
      <c r="A220" s="6">
        <v>41689</v>
      </c>
      <c r="C220" t="s">
        <v>53</v>
      </c>
      <c r="D220" t="s">
        <v>693</v>
      </c>
      <c r="E220" t="s">
        <v>11</v>
      </c>
      <c r="F220" t="s">
        <v>36</v>
      </c>
      <c r="G220" s="1">
        <f t="shared" ref="G220:G225" si="0">49*0.37</f>
        <v>18.13</v>
      </c>
    </row>
    <row r="221" spans="1:7" x14ac:dyDescent="0.15">
      <c r="A221" s="6">
        <v>41690</v>
      </c>
      <c r="C221" t="s">
        <v>53</v>
      </c>
      <c r="D221" t="s">
        <v>697</v>
      </c>
      <c r="E221" t="s">
        <v>11</v>
      </c>
      <c r="F221" t="s">
        <v>36</v>
      </c>
      <c r="G221" s="1">
        <f t="shared" si="0"/>
        <v>18.13</v>
      </c>
    </row>
    <row r="222" spans="1:7" x14ac:dyDescent="0.15">
      <c r="A222" s="6">
        <v>41690</v>
      </c>
      <c r="C222" t="s">
        <v>53</v>
      </c>
      <c r="D222" t="s">
        <v>698</v>
      </c>
      <c r="E222" t="s">
        <v>11</v>
      </c>
      <c r="F222" t="s">
        <v>36</v>
      </c>
      <c r="G222" s="1">
        <f t="shared" si="0"/>
        <v>18.13</v>
      </c>
    </row>
    <row r="223" spans="1:7" x14ac:dyDescent="0.15">
      <c r="A223" s="6">
        <v>41691</v>
      </c>
      <c r="C223" t="s">
        <v>53</v>
      </c>
      <c r="D223" t="s">
        <v>699</v>
      </c>
      <c r="E223" t="s">
        <v>11</v>
      </c>
      <c r="F223" t="s">
        <v>36</v>
      </c>
      <c r="G223" s="1">
        <f t="shared" si="0"/>
        <v>18.13</v>
      </c>
    </row>
    <row r="224" spans="1:7" x14ac:dyDescent="0.15">
      <c r="A224" s="6">
        <v>41696</v>
      </c>
      <c r="C224" t="s">
        <v>53</v>
      </c>
      <c r="D224" t="s">
        <v>693</v>
      </c>
      <c r="E224" t="s">
        <v>11</v>
      </c>
      <c r="F224" t="s">
        <v>36</v>
      </c>
      <c r="G224" s="1">
        <f t="shared" si="0"/>
        <v>18.13</v>
      </c>
    </row>
    <row r="225" spans="1:7" x14ac:dyDescent="0.15">
      <c r="A225" s="6">
        <v>41698</v>
      </c>
      <c r="C225" t="s">
        <v>53</v>
      </c>
      <c r="D225" t="s">
        <v>700</v>
      </c>
      <c r="E225" t="s">
        <v>11</v>
      </c>
      <c r="F225" t="s">
        <v>36</v>
      </c>
      <c r="G225" s="1">
        <f t="shared" si="0"/>
        <v>18.13</v>
      </c>
    </row>
    <row r="226" spans="1:7" x14ac:dyDescent="0.15">
      <c r="A226" s="6">
        <v>41703</v>
      </c>
      <c r="C226" t="s">
        <v>53</v>
      </c>
      <c r="D226" t="s">
        <v>701</v>
      </c>
      <c r="E226" t="s">
        <v>11</v>
      </c>
      <c r="F226" t="s">
        <v>211</v>
      </c>
      <c r="G226" s="1">
        <f>456*0.37</f>
        <v>168.72</v>
      </c>
    </row>
    <row r="227" spans="1:7" x14ac:dyDescent="0.15">
      <c r="A227" s="6">
        <v>41710</v>
      </c>
      <c r="C227" t="s">
        <v>53</v>
      </c>
      <c r="D227" t="s">
        <v>702</v>
      </c>
      <c r="E227" t="s">
        <v>11</v>
      </c>
      <c r="F227" t="s">
        <v>36</v>
      </c>
      <c r="G227" s="1">
        <f>49*0.37</f>
        <v>18.13</v>
      </c>
    </row>
    <row r="228" spans="1:7" x14ac:dyDescent="0.15">
      <c r="A228" s="6">
        <v>41711</v>
      </c>
      <c r="C228" t="s">
        <v>53</v>
      </c>
      <c r="D228" t="s">
        <v>622</v>
      </c>
      <c r="E228" t="s">
        <v>11</v>
      </c>
      <c r="F228" t="s">
        <v>211</v>
      </c>
      <c r="G228" s="1">
        <f>456*0.37</f>
        <v>168.72</v>
      </c>
    </row>
    <row r="229" spans="1:7" x14ac:dyDescent="0.15">
      <c r="A229" s="6">
        <v>41716</v>
      </c>
      <c r="C229" t="s">
        <v>53</v>
      </c>
      <c r="D229" t="s">
        <v>703</v>
      </c>
      <c r="E229" t="s">
        <v>11</v>
      </c>
      <c r="F229" t="s">
        <v>72</v>
      </c>
      <c r="G229" s="1">
        <f>96*0.37</f>
        <v>35.519999999999996</v>
      </c>
    </row>
    <row r="230" spans="1:7" x14ac:dyDescent="0.15">
      <c r="A230" s="6">
        <v>41718</v>
      </c>
      <c r="C230" t="s">
        <v>53</v>
      </c>
      <c r="D230" t="s">
        <v>579</v>
      </c>
      <c r="E230" t="s">
        <v>11</v>
      </c>
      <c r="F230" t="s">
        <v>78</v>
      </c>
      <c r="G230" s="1">
        <f>19*0.37</f>
        <v>7.03</v>
      </c>
    </row>
    <row r="231" spans="1:7" x14ac:dyDescent="0.15">
      <c r="A231" s="6">
        <v>41718</v>
      </c>
      <c r="C231" t="s">
        <v>53</v>
      </c>
      <c r="D231" t="s">
        <v>704</v>
      </c>
      <c r="E231" t="s">
        <v>11</v>
      </c>
      <c r="F231" t="s">
        <v>714</v>
      </c>
      <c r="G231" s="1">
        <f>114*0.37</f>
        <v>42.18</v>
      </c>
    </row>
    <row r="232" spans="1:7" x14ac:dyDescent="0.15">
      <c r="A232" s="6">
        <v>41722</v>
      </c>
      <c r="C232" t="s">
        <v>53</v>
      </c>
      <c r="D232" t="s">
        <v>566</v>
      </c>
      <c r="E232" t="s">
        <v>11</v>
      </c>
      <c r="F232" t="s">
        <v>78</v>
      </c>
      <c r="G232" s="1">
        <f>37*0.37</f>
        <v>13.69</v>
      </c>
    </row>
    <row r="233" spans="1:7" x14ac:dyDescent="0.15">
      <c r="A233" s="6">
        <v>41722</v>
      </c>
      <c r="C233" t="s">
        <v>53</v>
      </c>
      <c r="D233" t="s">
        <v>705</v>
      </c>
      <c r="E233" t="s">
        <v>11</v>
      </c>
      <c r="F233" t="s">
        <v>36</v>
      </c>
      <c r="G233" s="1">
        <f>49*0.37</f>
        <v>18.13</v>
      </c>
    </row>
    <row r="234" spans="1:7" x14ac:dyDescent="0.15">
      <c r="A234" s="6">
        <v>41725</v>
      </c>
      <c r="C234" t="s">
        <v>53</v>
      </c>
      <c r="D234" t="s">
        <v>706</v>
      </c>
      <c r="E234" t="s">
        <v>11</v>
      </c>
      <c r="F234" t="s">
        <v>78</v>
      </c>
      <c r="G234" s="1">
        <f>37*0.37</f>
        <v>13.69</v>
      </c>
    </row>
    <row r="235" spans="1:7" x14ac:dyDescent="0.15">
      <c r="A235" s="6">
        <v>41730</v>
      </c>
      <c r="C235" t="s">
        <v>53</v>
      </c>
      <c r="D235" t="s">
        <v>707</v>
      </c>
      <c r="E235" t="s">
        <v>11</v>
      </c>
      <c r="F235" t="s">
        <v>211</v>
      </c>
      <c r="G235" s="1">
        <f>456*0.37</f>
        <v>168.72</v>
      </c>
    </row>
    <row r="236" spans="1:7" x14ac:dyDescent="0.15">
      <c r="A236" s="6">
        <v>41739</v>
      </c>
      <c r="C236" t="s">
        <v>53</v>
      </c>
      <c r="D236" t="s">
        <v>708</v>
      </c>
      <c r="E236" t="s">
        <v>11</v>
      </c>
      <c r="F236" t="s">
        <v>211</v>
      </c>
      <c r="G236" s="1">
        <f>456*0.37</f>
        <v>168.72</v>
      </c>
    </row>
    <row r="237" spans="1:7" x14ac:dyDescent="0.15">
      <c r="A237" s="6">
        <v>41742</v>
      </c>
      <c r="C237" t="s">
        <v>53</v>
      </c>
      <c r="D237" t="s">
        <v>709</v>
      </c>
      <c r="E237" t="s">
        <v>11</v>
      </c>
      <c r="F237" t="s">
        <v>36</v>
      </c>
      <c r="G237" s="1">
        <f>49*0.37</f>
        <v>18.13</v>
      </c>
    </row>
    <row r="238" spans="1:7" x14ac:dyDescent="0.15">
      <c r="A238" s="6">
        <v>41743</v>
      </c>
      <c r="C238" t="s">
        <v>53</v>
      </c>
      <c r="D238" t="s">
        <v>710</v>
      </c>
      <c r="E238" t="s">
        <v>11</v>
      </c>
      <c r="F238" t="s">
        <v>78</v>
      </c>
      <c r="G238" s="1">
        <f>37*0.37</f>
        <v>13.69</v>
      </c>
    </row>
    <row r="239" spans="1:7" x14ac:dyDescent="0.15">
      <c r="A239" s="6">
        <v>41755</v>
      </c>
      <c r="C239" t="s">
        <v>53</v>
      </c>
      <c r="D239" t="s">
        <v>643</v>
      </c>
      <c r="E239" t="s">
        <v>11</v>
      </c>
      <c r="F239" t="s">
        <v>78</v>
      </c>
      <c r="G239" s="1">
        <f>35*0.37</f>
        <v>12.95</v>
      </c>
    </row>
    <row r="240" spans="1:7" x14ac:dyDescent="0.15">
      <c r="A240" s="6">
        <v>41767</v>
      </c>
      <c r="C240" t="s">
        <v>53</v>
      </c>
      <c r="D240" t="s">
        <v>622</v>
      </c>
      <c r="E240" t="s">
        <v>11</v>
      </c>
      <c r="F240" t="s">
        <v>211</v>
      </c>
      <c r="G240" s="1">
        <f>456*0.37</f>
        <v>168.72</v>
      </c>
    </row>
    <row r="241" spans="1:8" x14ac:dyDescent="0.15">
      <c r="A241" s="6">
        <v>41771</v>
      </c>
      <c r="C241" t="s">
        <v>53</v>
      </c>
      <c r="D241" t="s">
        <v>711</v>
      </c>
      <c r="E241" t="s">
        <v>11</v>
      </c>
      <c r="F241" t="s">
        <v>36</v>
      </c>
      <c r="G241" s="1">
        <f>49*0.37</f>
        <v>18.13</v>
      </c>
    </row>
    <row r="242" spans="1:8" x14ac:dyDescent="0.15">
      <c r="A242" s="6">
        <v>41781</v>
      </c>
      <c r="C242" t="s">
        <v>53</v>
      </c>
      <c r="D242" t="s">
        <v>710</v>
      </c>
      <c r="E242" t="s">
        <v>11</v>
      </c>
      <c r="F242" t="s">
        <v>78</v>
      </c>
      <c r="G242" s="1">
        <f>37*0.37</f>
        <v>13.69</v>
      </c>
    </row>
    <row r="243" spans="1:8" x14ac:dyDescent="0.15">
      <c r="A243" s="6">
        <v>41782</v>
      </c>
      <c r="C243" t="s">
        <v>53</v>
      </c>
      <c r="D243" t="s">
        <v>712</v>
      </c>
      <c r="E243" t="s">
        <v>11</v>
      </c>
      <c r="F243" t="s">
        <v>36</v>
      </c>
      <c r="G243" s="1">
        <f>49*0.37</f>
        <v>18.13</v>
      </c>
    </row>
    <row r="244" spans="1:8" x14ac:dyDescent="0.15">
      <c r="A244" s="6">
        <v>41792</v>
      </c>
      <c r="C244" t="s">
        <v>53</v>
      </c>
      <c r="D244" t="s">
        <v>566</v>
      </c>
      <c r="E244" t="s">
        <v>11</v>
      </c>
      <c r="F244" t="s">
        <v>78</v>
      </c>
      <c r="G244" s="1">
        <f>37*0.37</f>
        <v>13.69</v>
      </c>
    </row>
    <row r="245" spans="1:8" x14ac:dyDescent="0.15">
      <c r="A245" s="6">
        <v>41802</v>
      </c>
      <c r="C245" t="s">
        <v>53</v>
      </c>
      <c r="D245" t="s">
        <v>567</v>
      </c>
      <c r="E245" t="s">
        <v>11</v>
      </c>
      <c r="F245" t="s">
        <v>38</v>
      </c>
      <c r="G245" s="1">
        <f>416*0.37</f>
        <v>153.91999999999999</v>
      </c>
    </row>
    <row r="246" spans="1:8" x14ac:dyDescent="0.15">
      <c r="A246" s="6">
        <v>41808</v>
      </c>
      <c r="C246" t="s">
        <v>53</v>
      </c>
      <c r="D246" t="s">
        <v>654</v>
      </c>
      <c r="E246" t="s">
        <v>11</v>
      </c>
      <c r="F246" t="s">
        <v>715</v>
      </c>
      <c r="G246" s="1">
        <f>371*0.37</f>
        <v>137.27000000000001</v>
      </c>
    </row>
    <row r="247" spans="1:8" x14ac:dyDescent="0.15">
      <c r="A247" s="6">
        <v>41814</v>
      </c>
      <c r="C247" t="s">
        <v>53</v>
      </c>
      <c r="D247" t="s">
        <v>566</v>
      </c>
      <c r="E247" t="s">
        <v>11</v>
      </c>
      <c r="F247" t="s">
        <v>78</v>
      </c>
      <c r="G247" s="1">
        <f>37*0.37</f>
        <v>13.69</v>
      </c>
      <c r="H247" s="1"/>
    </row>
    <row r="248" spans="1:8" x14ac:dyDescent="0.15">
      <c r="A248" s="6">
        <v>41822</v>
      </c>
      <c r="C248" t="s">
        <v>53</v>
      </c>
      <c r="D248" t="s">
        <v>630</v>
      </c>
      <c r="E248" t="s">
        <v>11</v>
      </c>
      <c r="F248" t="s">
        <v>530</v>
      </c>
      <c r="G248" s="1">
        <f>37*0.37</f>
        <v>13.69</v>
      </c>
    </row>
    <row r="249" spans="1:8" x14ac:dyDescent="0.15">
      <c r="A249" s="6">
        <v>41824</v>
      </c>
      <c r="C249" t="s">
        <v>53</v>
      </c>
      <c r="D249" t="s">
        <v>717</v>
      </c>
      <c r="E249" t="s">
        <v>11</v>
      </c>
      <c r="F249" t="s">
        <v>530</v>
      </c>
      <c r="G249" s="1">
        <f>37*0.37</f>
        <v>13.69</v>
      </c>
    </row>
    <row r="250" spans="1:8" x14ac:dyDescent="0.15">
      <c r="A250" s="6">
        <v>41879</v>
      </c>
      <c r="C250" t="s">
        <v>53</v>
      </c>
      <c r="D250" t="s">
        <v>579</v>
      </c>
      <c r="E250" t="s">
        <v>11</v>
      </c>
      <c r="F250" t="s">
        <v>530</v>
      </c>
      <c r="G250" s="10" t="s">
        <v>743</v>
      </c>
    </row>
    <row r="251" spans="1:8" x14ac:dyDescent="0.15">
      <c r="A251" s="6">
        <v>41879</v>
      </c>
      <c r="C251" t="s">
        <v>53</v>
      </c>
      <c r="D251" t="s">
        <v>712</v>
      </c>
      <c r="E251" t="s">
        <v>11</v>
      </c>
      <c r="F251" t="s">
        <v>738</v>
      </c>
      <c r="G251" s="1">
        <f>66*0.37</f>
        <v>24.419999999999998</v>
      </c>
    </row>
    <row r="252" spans="1:8" x14ac:dyDescent="0.15">
      <c r="A252" s="6">
        <v>41880</v>
      </c>
      <c r="C252" t="s">
        <v>53</v>
      </c>
      <c r="D252" t="s">
        <v>718</v>
      </c>
      <c r="E252" t="s">
        <v>11</v>
      </c>
      <c r="F252" t="s">
        <v>78</v>
      </c>
      <c r="G252" s="1">
        <f>37*0.37</f>
        <v>13.69</v>
      </c>
    </row>
    <row r="253" spans="1:8" x14ac:dyDescent="0.15">
      <c r="A253" s="6">
        <v>41892</v>
      </c>
      <c r="C253" t="s">
        <v>53</v>
      </c>
      <c r="D253" t="s">
        <v>719</v>
      </c>
      <c r="E253" t="s">
        <v>11</v>
      </c>
      <c r="F253" t="s">
        <v>36</v>
      </c>
      <c r="G253" s="1">
        <f>49*0.37</f>
        <v>18.13</v>
      </c>
    </row>
    <row r="254" spans="1:8" x14ac:dyDescent="0.15">
      <c r="A254" s="6">
        <v>41894</v>
      </c>
      <c r="C254" t="s">
        <v>53</v>
      </c>
      <c r="D254" t="s">
        <v>720</v>
      </c>
      <c r="E254" t="s">
        <v>11</v>
      </c>
      <c r="F254" t="s">
        <v>148</v>
      </c>
      <c r="G254" s="10" t="s">
        <v>743</v>
      </c>
    </row>
    <row r="255" spans="1:8" x14ac:dyDescent="0.15">
      <c r="A255" s="6">
        <v>41894</v>
      </c>
      <c r="C255" t="s">
        <v>53</v>
      </c>
      <c r="D255" t="s">
        <v>609</v>
      </c>
      <c r="E255" t="s">
        <v>11</v>
      </c>
      <c r="F255" t="s">
        <v>739</v>
      </c>
      <c r="G255" s="1">
        <f>176*0.37</f>
        <v>65.12</v>
      </c>
    </row>
    <row r="256" spans="1:8" x14ac:dyDescent="0.15">
      <c r="A256" s="6">
        <v>41900</v>
      </c>
      <c r="C256" t="s">
        <v>53</v>
      </c>
      <c r="D256" t="s">
        <v>721</v>
      </c>
      <c r="E256" t="s">
        <v>11</v>
      </c>
      <c r="F256" t="s">
        <v>740</v>
      </c>
      <c r="G256" s="1">
        <f>484*0.37</f>
        <v>179.07999999999998</v>
      </c>
    </row>
    <row r="257" spans="1:7" x14ac:dyDescent="0.15">
      <c r="A257" s="6">
        <v>41904</v>
      </c>
      <c r="C257" t="s">
        <v>53</v>
      </c>
      <c r="D257" t="s">
        <v>722</v>
      </c>
      <c r="E257" t="s">
        <v>11</v>
      </c>
      <c r="F257" t="s">
        <v>72</v>
      </c>
      <c r="G257" s="1">
        <f>115*0.37</f>
        <v>42.55</v>
      </c>
    </row>
    <row r="258" spans="1:7" x14ac:dyDescent="0.15">
      <c r="A258" s="6">
        <v>41906</v>
      </c>
      <c r="C258" t="s">
        <v>53</v>
      </c>
      <c r="D258" t="s">
        <v>630</v>
      </c>
      <c r="E258" t="s">
        <v>11</v>
      </c>
      <c r="F258" t="s">
        <v>530</v>
      </c>
      <c r="G258" s="1">
        <f>37*0.37</f>
        <v>13.69</v>
      </c>
    </row>
    <row r="259" spans="1:7" x14ac:dyDescent="0.15">
      <c r="A259" s="6">
        <v>41906</v>
      </c>
      <c r="C259" t="s">
        <v>53</v>
      </c>
      <c r="D259" t="s">
        <v>712</v>
      </c>
      <c r="E259" t="s">
        <v>11</v>
      </c>
      <c r="F259" t="s">
        <v>36</v>
      </c>
      <c r="G259" s="1">
        <f>49*0.37</f>
        <v>18.13</v>
      </c>
    </row>
    <row r="260" spans="1:7" x14ac:dyDescent="0.15">
      <c r="A260" s="6">
        <v>41907</v>
      </c>
      <c r="C260" t="s">
        <v>53</v>
      </c>
      <c r="D260" t="s">
        <v>723</v>
      </c>
      <c r="E260" t="s">
        <v>11</v>
      </c>
      <c r="F260" t="s">
        <v>36</v>
      </c>
      <c r="G260" s="1">
        <f>49*0.37</f>
        <v>18.13</v>
      </c>
    </row>
    <row r="261" spans="1:7" x14ac:dyDescent="0.15">
      <c r="A261" s="6">
        <v>41911</v>
      </c>
      <c r="C261" t="s">
        <v>53</v>
      </c>
      <c r="D261" t="s">
        <v>724</v>
      </c>
      <c r="E261" t="s">
        <v>11</v>
      </c>
      <c r="F261" t="s">
        <v>530</v>
      </c>
      <c r="G261" s="1">
        <f>37*0.37</f>
        <v>13.69</v>
      </c>
    </row>
    <row r="262" spans="1:7" x14ac:dyDescent="0.15">
      <c r="A262" s="6">
        <v>41918</v>
      </c>
      <c r="C262" t="s">
        <v>53</v>
      </c>
      <c r="D262" t="s">
        <v>725</v>
      </c>
      <c r="E262" t="s">
        <v>11</v>
      </c>
      <c r="F262" t="s">
        <v>72</v>
      </c>
      <c r="G262" s="1">
        <f>115*0.37</f>
        <v>42.55</v>
      </c>
    </row>
    <row r="263" spans="1:7" x14ac:dyDescent="0.15">
      <c r="A263" s="6">
        <v>41922</v>
      </c>
      <c r="C263" t="s">
        <v>53</v>
      </c>
      <c r="D263" t="s">
        <v>726</v>
      </c>
      <c r="E263" t="s">
        <v>11</v>
      </c>
      <c r="F263" t="s">
        <v>130</v>
      </c>
      <c r="G263" s="1">
        <f>20*0.37</f>
        <v>7.4</v>
      </c>
    </row>
    <row r="264" spans="1:7" x14ac:dyDescent="0.15">
      <c r="A264" s="6">
        <v>41939</v>
      </c>
      <c r="C264" t="s">
        <v>53</v>
      </c>
      <c r="D264" t="s">
        <v>626</v>
      </c>
      <c r="E264" t="s">
        <v>11</v>
      </c>
      <c r="F264" t="s">
        <v>530</v>
      </c>
      <c r="G264" s="1">
        <f>37*0.37</f>
        <v>13.69</v>
      </c>
    </row>
    <row r="265" spans="1:7" x14ac:dyDescent="0.15">
      <c r="A265" s="6">
        <v>41939</v>
      </c>
      <c r="C265" t="s">
        <v>53</v>
      </c>
      <c r="D265" t="s">
        <v>579</v>
      </c>
      <c r="E265" t="s">
        <v>11</v>
      </c>
      <c r="F265" t="s">
        <v>530</v>
      </c>
      <c r="G265" s="1">
        <f>37*0.37</f>
        <v>13.69</v>
      </c>
    </row>
    <row r="266" spans="1:7" x14ac:dyDescent="0.15">
      <c r="A266" s="6">
        <v>41939</v>
      </c>
      <c r="C266" t="s">
        <v>53</v>
      </c>
      <c r="D266" t="s">
        <v>727</v>
      </c>
      <c r="E266" t="s">
        <v>11</v>
      </c>
      <c r="F266" t="s">
        <v>72</v>
      </c>
      <c r="G266" s="1">
        <f>115*0.37</f>
        <v>42.55</v>
      </c>
    </row>
    <row r="267" spans="1:7" x14ac:dyDescent="0.15">
      <c r="A267" s="6">
        <v>41946</v>
      </c>
      <c r="C267" t="s">
        <v>53</v>
      </c>
      <c r="D267" t="s">
        <v>630</v>
      </c>
      <c r="E267" t="s">
        <v>11</v>
      </c>
      <c r="F267" t="s">
        <v>530</v>
      </c>
      <c r="G267" s="1">
        <f>37*0.37</f>
        <v>13.69</v>
      </c>
    </row>
    <row r="268" spans="1:7" x14ac:dyDescent="0.15">
      <c r="A268" s="6">
        <v>41955</v>
      </c>
      <c r="C268" t="s">
        <v>53</v>
      </c>
      <c r="D268" t="s">
        <v>728</v>
      </c>
      <c r="E268" t="s">
        <v>11</v>
      </c>
      <c r="F268" t="s">
        <v>85</v>
      </c>
      <c r="G268" s="1">
        <f>356*0.37</f>
        <v>131.72</v>
      </c>
    </row>
    <row r="269" spans="1:7" x14ac:dyDescent="0.15">
      <c r="A269" s="6">
        <v>41962</v>
      </c>
      <c r="C269" t="s">
        <v>53</v>
      </c>
      <c r="D269" t="s">
        <v>729</v>
      </c>
      <c r="E269" t="s">
        <v>11</v>
      </c>
      <c r="F269" t="s">
        <v>576</v>
      </c>
      <c r="G269" s="1">
        <f>82*0.37</f>
        <v>30.34</v>
      </c>
    </row>
    <row r="270" spans="1:7" x14ac:dyDescent="0.15">
      <c r="A270" s="6">
        <v>41964</v>
      </c>
      <c r="C270" t="s">
        <v>53</v>
      </c>
      <c r="D270" t="s">
        <v>730</v>
      </c>
      <c r="E270" t="s">
        <v>11</v>
      </c>
      <c r="F270" t="s">
        <v>741</v>
      </c>
      <c r="G270" s="1">
        <f>454*0.37</f>
        <v>167.98</v>
      </c>
    </row>
    <row r="271" spans="1:7" x14ac:dyDescent="0.15">
      <c r="A271" s="6">
        <v>41964</v>
      </c>
      <c r="C271" t="s">
        <v>53</v>
      </c>
      <c r="D271" t="s">
        <v>579</v>
      </c>
      <c r="E271" t="s">
        <v>11</v>
      </c>
      <c r="F271" t="s">
        <v>530</v>
      </c>
      <c r="G271" s="1">
        <f>37*0.37</f>
        <v>13.69</v>
      </c>
    </row>
    <row r="272" spans="1:7" x14ac:dyDescent="0.15">
      <c r="A272" s="6">
        <v>41967</v>
      </c>
      <c r="C272" t="s">
        <v>53</v>
      </c>
      <c r="D272" t="s">
        <v>731</v>
      </c>
      <c r="E272" t="s">
        <v>11</v>
      </c>
      <c r="F272" t="s">
        <v>738</v>
      </c>
      <c r="G272" s="1">
        <f>66*0.37</f>
        <v>24.419999999999998</v>
      </c>
    </row>
    <row r="273" spans="1:8" x14ac:dyDescent="0.15">
      <c r="A273" s="6">
        <v>41969</v>
      </c>
      <c r="C273" t="s">
        <v>53</v>
      </c>
      <c r="D273" t="s">
        <v>626</v>
      </c>
      <c r="E273" t="s">
        <v>11</v>
      </c>
      <c r="F273" t="s">
        <v>530</v>
      </c>
      <c r="G273" s="1">
        <f>37*0.37</f>
        <v>13.69</v>
      </c>
    </row>
    <row r="274" spans="1:8" x14ac:dyDescent="0.15">
      <c r="A274" s="6">
        <v>41974</v>
      </c>
      <c r="C274" t="s">
        <v>53</v>
      </c>
      <c r="D274" t="s">
        <v>732</v>
      </c>
      <c r="E274" t="s">
        <v>11</v>
      </c>
      <c r="F274" t="s">
        <v>85</v>
      </c>
      <c r="G274" s="1">
        <f>454*0.37</f>
        <v>167.98</v>
      </c>
    </row>
    <row r="275" spans="1:8" x14ac:dyDescent="0.15">
      <c r="A275" s="6">
        <v>41976</v>
      </c>
      <c r="C275" t="s">
        <v>53</v>
      </c>
      <c r="D275" t="s">
        <v>630</v>
      </c>
      <c r="E275" t="s">
        <v>11</v>
      </c>
      <c r="F275" t="s">
        <v>530</v>
      </c>
      <c r="G275" s="1">
        <f>37*0.37</f>
        <v>13.69</v>
      </c>
    </row>
    <row r="276" spans="1:8" x14ac:dyDescent="0.15">
      <c r="A276" s="6">
        <v>41977</v>
      </c>
      <c r="C276" t="s">
        <v>53</v>
      </c>
      <c r="D276" t="s">
        <v>733</v>
      </c>
      <c r="E276" t="s">
        <v>11</v>
      </c>
      <c r="F276" t="s">
        <v>36</v>
      </c>
      <c r="G276" s="1">
        <f>49*0.37</f>
        <v>18.13</v>
      </c>
    </row>
    <row r="277" spans="1:8" x14ac:dyDescent="0.15">
      <c r="A277" s="6">
        <v>41981</v>
      </c>
      <c r="C277" t="s">
        <v>53</v>
      </c>
      <c r="D277" t="s">
        <v>734</v>
      </c>
      <c r="E277" t="s">
        <v>11</v>
      </c>
      <c r="F277" t="s">
        <v>530</v>
      </c>
      <c r="G277" s="1">
        <f>37*0.37</f>
        <v>13.69</v>
      </c>
    </row>
    <row r="278" spans="1:8" x14ac:dyDescent="0.15">
      <c r="A278" s="6">
        <v>41983</v>
      </c>
      <c r="C278" t="s">
        <v>53</v>
      </c>
      <c r="D278" t="s">
        <v>735</v>
      </c>
      <c r="E278" t="s">
        <v>11</v>
      </c>
      <c r="F278" t="s">
        <v>742</v>
      </c>
      <c r="G278" s="1">
        <f>49*0.37</f>
        <v>18.13</v>
      </c>
    </row>
    <row r="279" spans="1:8" x14ac:dyDescent="0.15">
      <c r="A279" s="6">
        <v>41984</v>
      </c>
      <c r="C279" t="s">
        <v>53</v>
      </c>
      <c r="D279" t="s">
        <v>736</v>
      </c>
      <c r="E279" t="s">
        <v>11</v>
      </c>
      <c r="F279" t="s">
        <v>85</v>
      </c>
      <c r="G279" s="1">
        <f>454*0.37</f>
        <v>167.98</v>
      </c>
    </row>
    <row r="280" spans="1:8" x14ac:dyDescent="0.15">
      <c r="A280" s="6">
        <v>41988</v>
      </c>
      <c r="C280" t="s">
        <v>53</v>
      </c>
      <c r="D280" t="s">
        <v>626</v>
      </c>
      <c r="E280" t="s">
        <v>11</v>
      </c>
      <c r="F280" t="s">
        <v>530</v>
      </c>
      <c r="G280" s="1">
        <f>37*0.37</f>
        <v>13.69</v>
      </c>
    </row>
    <row r="281" spans="1:8" x14ac:dyDescent="0.15">
      <c r="A281" s="6">
        <v>41991</v>
      </c>
      <c r="C281" t="s">
        <v>53</v>
      </c>
      <c r="D281" t="s">
        <v>737</v>
      </c>
      <c r="E281" t="s">
        <v>11</v>
      </c>
      <c r="F281" t="s">
        <v>530</v>
      </c>
      <c r="G281" s="1">
        <f>37*0.37</f>
        <v>13.69</v>
      </c>
      <c r="H281" s="1"/>
    </row>
    <row r="282" spans="1:8" x14ac:dyDescent="0.15">
      <c r="G282" s="1"/>
      <c r="H282" s="9">
        <f>SUM(G8:G281)</f>
        <v>13744.799999999979</v>
      </c>
    </row>
    <row r="283" spans="1:8" x14ac:dyDescent="0.15">
      <c r="G283" s="1"/>
    </row>
    <row r="284" spans="1:8" x14ac:dyDescent="0.15">
      <c r="G284" s="1"/>
    </row>
    <row r="285" spans="1:8" x14ac:dyDescent="0.15">
      <c r="G285" s="1"/>
    </row>
    <row r="286" spans="1:8" x14ac:dyDescent="0.15">
      <c r="G286" s="1"/>
    </row>
    <row r="287" spans="1:8" x14ac:dyDescent="0.15">
      <c r="G287" s="1"/>
    </row>
    <row r="288" spans="1:8" x14ac:dyDescent="0.15">
      <c r="G288" s="1"/>
    </row>
    <row r="289" spans="7:7" x14ac:dyDescent="0.15">
      <c r="G289" s="1"/>
    </row>
    <row r="290" spans="7:7" x14ac:dyDescent="0.15">
      <c r="G290" s="1"/>
    </row>
    <row r="291" spans="7:7" x14ac:dyDescent="0.15">
      <c r="G291" s="1"/>
    </row>
    <row r="292" spans="7:7" x14ac:dyDescent="0.15">
      <c r="G292" s="1"/>
    </row>
    <row r="293" spans="7:7" x14ac:dyDescent="0.15">
      <c r="G293" s="1"/>
    </row>
    <row r="294" spans="7:7" x14ac:dyDescent="0.15">
      <c r="G294" s="1"/>
    </row>
    <row r="295" spans="7:7" x14ac:dyDescent="0.15">
      <c r="G295" s="1"/>
    </row>
    <row r="296" spans="7:7" x14ac:dyDescent="0.15">
      <c r="G296" s="1"/>
    </row>
    <row r="297" spans="7:7" x14ac:dyDescent="0.15">
      <c r="G297" s="1"/>
    </row>
    <row r="298" spans="7:7" x14ac:dyDescent="0.15">
      <c r="G298" s="1"/>
    </row>
    <row r="299" spans="7:7" x14ac:dyDescent="0.15">
      <c r="G299" s="1"/>
    </row>
    <row r="300" spans="7:7" x14ac:dyDescent="0.15">
      <c r="G300" s="1"/>
    </row>
    <row r="301" spans="7:7" x14ac:dyDescent="0.15">
      <c r="G301" s="1"/>
    </row>
    <row r="302" spans="7:7" x14ac:dyDescent="0.15">
      <c r="G302" s="1"/>
    </row>
    <row r="303" spans="7:7" x14ac:dyDescent="0.15">
      <c r="G303" s="1"/>
    </row>
    <row r="304" spans="7:7" x14ac:dyDescent="0.15">
      <c r="G304" s="1"/>
    </row>
    <row r="305" spans="7:7" x14ac:dyDescent="0.15">
      <c r="G305" s="1"/>
    </row>
    <row r="306" spans="7:7" x14ac:dyDescent="0.15">
      <c r="G306" s="1"/>
    </row>
    <row r="307" spans="7:7" x14ac:dyDescent="0.15">
      <c r="G307" s="1"/>
    </row>
    <row r="308" spans="7:7" x14ac:dyDescent="0.15">
      <c r="G308" s="1"/>
    </row>
    <row r="309" spans="7:7" x14ac:dyDescent="0.15">
      <c r="G309" s="1"/>
    </row>
    <row r="310" spans="7:7" x14ac:dyDescent="0.15">
      <c r="G310" s="1"/>
    </row>
    <row r="311" spans="7:7" x14ac:dyDescent="0.15">
      <c r="G311" s="1"/>
    </row>
    <row r="312" spans="7:7" x14ac:dyDescent="0.15">
      <c r="G312" s="1"/>
    </row>
    <row r="313" spans="7:7" x14ac:dyDescent="0.15">
      <c r="G313" s="1"/>
    </row>
    <row r="314" spans="7:7" x14ac:dyDescent="0.15">
      <c r="G314" s="1"/>
    </row>
    <row r="315" spans="7:7" x14ac:dyDescent="0.15">
      <c r="G315" s="1"/>
    </row>
    <row r="316" spans="7:7" x14ac:dyDescent="0.15">
      <c r="G316" s="1"/>
    </row>
    <row r="317" spans="7:7" x14ac:dyDescent="0.15">
      <c r="G317" s="1"/>
    </row>
    <row r="318" spans="7:7" x14ac:dyDescent="0.15">
      <c r="G318" s="1"/>
    </row>
    <row r="319" spans="7:7" x14ac:dyDescent="0.15">
      <c r="G319" s="1"/>
    </row>
    <row r="320" spans="7:7" x14ac:dyDescent="0.15">
      <c r="G320" s="1"/>
    </row>
    <row r="321" spans="7:7" x14ac:dyDescent="0.15">
      <c r="G321" s="1"/>
    </row>
    <row r="322" spans="7:7" x14ac:dyDescent="0.15">
      <c r="G322" s="1"/>
    </row>
    <row r="323" spans="7:7" x14ac:dyDescent="0.15">
      <c r="G323" s="1"/>
    </row>
    <row r="324" spans="7:7" x14ac:dyDescent="0.15">
      <c r="G324" s="1"/>
    </row>
    <row r="325" spans="7:7" x14ac:dyDescent="0.15">
      <c r="G325" s="1"/>
    </row>
    <row r="326" spans="7:7" x14ac:dyDescent="0.15">
      <c r="G326" s="1"/>
    </row>
    <row r="327" spans="7:7" x14ac:dyDescent="0.15">
      <c r="G327" s="1"/>
    </row>
    <row r="328" spans="7:7" x14ac:dyDescent="0.15">
      <c r="G328" s="1"/>
    </row>
    <row r="329" spans="7:7" x14ac:dyDescent="0.15">
      <c r="G329" s="1"/>
    </row>
    <row r="330" spans="7:7" x14ac:dyDescent="0.15">
      <c r="G330" s="1"/>
    </row>
    <row r="331" spans="7:7" x14ac:dyDescent="0.15">
      <c r="G331" s="1"/>
    </row>
    <row r="332" spans="7:7" x14ac:dyDescent="0.15">
      <c r="G332" s="1"/>
    </row>
    <row r="333" spans="7:7" x14ac:dyDescent="0.15">
      <c r="G333" s="1"/>
    </row>
    <row r="334" spans="7:7" x14ac:dyDescent="0.15">
      <c r="G334" s="1"/>
    </row>
    <row r="335" spans="7:7" x14ac:dyDescent="0.15">
      <c r="G335" s="1"/>
    </row>
    <row r="336" spans="7:7" x14ac:dyDescent="0.15">
      <c r="G336" s="1"/>
    </row>
    <row r="337" spans="7:7" x14ac:dyDescent="0.15">
      <c r="G337" s="1"/>
    </row>
    <row r="338" spans="7:7" x14ac:dyDescent="0.15">
      <c r="G338" s="1"/>
    </row>
    <row r="339" spans="7:7" x14ac:dyDescent="0.15">
      <c r="G339" s="1"/>
    </row>
    <row r="340" spans="7:7" x14ac:dyDescent="0.15">
      <c r="G340" s="1"/>
    </row>
    <row r="341" spans="7:7" x14ac:dyDescent="0.15">
      <c r="G341" s="1"/>
    </row>
    <row r="342" spans="7:7" x14ac:dyDescent="0.15">
      <c r="G342" s="1"/>
    </row>
    <row r="343" spans="7:7" x14ac:dyDescent="0.15">
      <c r="G343" s="1"/>
    </row>
    <row r="344" spans="7:7" x14ac:dyDescent="0.15">
      <c r="G344" s="1"/>
    </row>
    <row r="345" spans="7:7" x14ac:dyDescent="0.15">
      <c r="G345" s="1"/>
    </row>
    <row r="346" spans="7:7" x14ac:dyDescent="0.15">
      <c r="G346" s="1"/>
    </row>
    <row r="347" spans="7:7" x14ac:dyDescent="0.15">
      <c r="G347" s="1"/>
    </row>
    <row r="348" spans="7:7" x14ac:dyDescent="0.15">
      <c r="G348" s="1"/>
    </row>
    <row r="349" spans="7:7" x14ac:dyDescent="0.15">
      <c r="G349" s="1"/>
    </row>
    <row r="350" spans="7:7" x14ac:dyDescent="0.15">
      <c r="G350" s="1"/>
    </row>
    <row r="351" spans="7:7" x14ac:dyDescent="0.15">
      <c r="G351" s="1"/>
    </row>
    <row r="352" spans="7:7" x14ac:dyDescent="0.15">
      <c r="G352" s="1"/>
    </row>
    <row r="353" spans="7:7" x14ac:dyDescent="0.15">
      <c r="G353" s="1"/>
    </row>
    <row r="354" spans="7:7" x14ac:dyDescent="0.15">
      <c r="G354" s="1"/>
    </row>
    <row r="355" spans="7:7" x14ac:dyDescent="0.15">
      <c r="G355" s="1"/>
    </row>
    <row r="356" spans="7:7" x14ac:dyDescent="0.15">
      <c r="G356" s="1"/>
    </row>
    <row r="357" spans="7:7" x14ac:dyDescent="0.15">
      <c r="G357" s="1"/>
    </row>
    <row r="358" spans="7:7" x14ac:dyDescent="0.15">
      <c r="G358" s="1"/>
    </row>
    <row r="359" spans="7:7" x14ac:dyDescent="0.15">
      <c r="G359" s="1"/>
    </row>
    <row r="360" spans="7:7" x14ac:dyDescent="0.15">
      <c r="G360" s="1"/>
    </row>
    <row r="361" spans="7:7" x14ac:dyDescent="0.15">
      <c r="G361" s="1"/>
    </row>
    <row r="362" spans="7:7" x14ac:dyDescent="0.15">
      <c r="G362" s="1"/>
    </row>
    <row r="363" spans="7:7" x14ac:dyDescent="0.15">
      <c r="G363" s="1"/>
    </row>
    <row r="364" spans="7:7" x14ac:dyDescent="0.15">
      <c r="G364" s="1"/>
    </row>
    <row r="365" spans="7:7" x14ac:dyDescent="0.15">
      <c r="G365" s="1"/>
    </row>
    <row r="366" spans="7:7" x14ac:dyDescent="0.15">
      <c r="G366" s="1"/>
    </row>
    <row r="367" spans="7:7" x14ac:dyDescent="0.15">
      <c r="G367" s="1"/>
    </row>
    <row r="368" spans="7:7" x14ac:dyDescent="0.15">
      <c r="G368" s="1"/>
    </row>
    <row r="369" spans="7:7" x14ac:dyDescent="0.15">
      <c r="G369" s="1"/>
    </row>
    <row r="370" spans="7:7" x14ac:dyDescent="0.15">
      <c r="G370" s="1"/>
    </row>
    <row r="371" spans="7:7" x14ac:dyDescent="0.15">
      <c r="G371" s="1"/>
    </row>
    <row r="372" spans="7:7" x14ac:dyDescent="0.15">
      <c r="G372" s="1"/>
    </row>
    <row r="373" spans="7:7" x14ac:dyDescent="0.15">
      <c r="G373" s="1"/>
    </row>
    <row r="374" spans="7:7" x14ac:dyDescent="0.15">
      <c r="G374" s="1"/>
    </row>
    <row r="375" spans="7:7" x14ac:dyDescent="0.15">
      <c r="G375" s="1"/>
    </row>
    <row r="376" spans="7:7" x14ac:dyDescent="0.15">
      <c r="G376" s="1"/>
    </row>
    <row r="377" spans="7:7" x14ac:dyDescent="0.15">
      <c r="G377" s="1"/>
    </row>
    <row r="378" spans="7:7" x14ac:dyDescent="0.15">
      <c r="G378" s="1"/>
    </row>
    <row r="379" spans="7:7" x14ac:dyDescent="0.15">
      <c r="G379" s="1"/>
    </row>
    <row r="380" spans="7:7" x14ac:dyDescent="0.15">
      <c r="G380" s="1"/>
    </row>
    <row r="381" spans="7:7" x14ac:dyDescent="0.15">
      <c r="G381" s="1"/>
    </row>
    <row r="382" spans="7:7" x14ac:dyDescent="0.15">
      <c r="G382" s="1"/>
    </row>
    <row r="383" spans="7:7" x14ac:dyDescent="0.15">
      <c r="G383" s="1"/>
    </row>
    <row r="384" spans="7:7" x14ac:dyDescent="0.15">
      <c r="G384" s="1"/>
    </row>
    <row r="385" spans="7:7" x14ac:dyDescent="0.15">
      <c r="G385" s="1"/>
    </row>
    <row r="386" spans="7:7" x14ac:dyDescent="0.15">
      <c r="G386" s="1"/>
    </row>
    <row r="387" spans="7:7" x14ac:dyDescent="0.15">
      <c r="G387" s="1"/>
    </row>
    <row r="388" spans="7:7" x14ac:dyDescent="0.15">
      <c r="G388" s="1"/>
    </row>
    <row r="389" spans="7:7" x14ac:dyDescent="0.15">
      <c r="G389" s="1"/>
    </row>
    <row r="390" spans="7:7" x14ac:dyDescent="0.15">
      <c r="G390" s="1"/>
    </row>
    <row r="391" spans="7:7" x14ac:dyDescent="0.15">
      <c r="G391" s="1"/>
    </row>
    <row r="392" spans="7:7" x14ac:dyDescent="0.15">
      <c r="G392" s="1"/>
    </row>
    <row r="393" spans="7:7" x14ac:dyDescent="0.15">
      <c r="G393" s="1"/>
    </row>
    <row r="394" spans="7:7" x14ac:dyDescent="0.15">
      <c r="G394" s="1"/>
    </row>
    <row r="395" spans="7:7" x14ac:dyDescent="0.15">
      <c r="G395" s="1"/>
    </row>
    <row r="396" spans="7:7" x14ac:dyDescent="0.15">
      <c r="G396" s="1"/>
    </row>
    <row r="397" spans="7:7" x14ac:dyDescent="0.15">
      <c r="G397" s="1"/>
    </row>
    <row r="398" spans="7:7" x14ac:dyDescent="0.15">
      <c r="G398" s="1"/>
    </row>
    <row r="399" spans="7:7" x14ac:dyDescent="0.15">
      <c r="G399" s="1"/>
    </row>
    <row r="400" spans="7:7" x14ac:dyDescent="0.15">
      <c r="G400" s="1"/>
    </row>
    <row r="401" spans="7:7" x14ac:dyDescent="0.15">
      <c r="G401" s="1"/>
    </row>
    <row r="402" spans="7:7" x14ac:dyDescent="0.15">
      <c r="G402" s="1"/>
    </row>
    <row r="403" spans="7:7" x14ac:dyDescent="0.15">
      <c r="G403" s="1"/>
    </row>
    <row r="404" spans="7:7" x14ac:dyDescent="0.15">
      <c r="G404" s="1"/>
    </row>
    <row r="405" spans="7:7" x14ac:dyDescent="0.15">
      <c r="G405" s="1"/>
    </row>
    <row r="406" spans="7:7" x14ac:dyDescent="0.15">
      <c r="G406" s="1"/>
    </row>
    <row r="407" spans="7:7" x14ac:dyDescent="0.15">
      <c r="G407" s="1"/>
    </row>
    <row r="408" spans="7:7" x14ac:dyDescent="0.15">
      <c r="G408" s="1"/>
    </row>
    <row r="409" spans="7:7" x14ac:dyDescent="0.15">
      <c r="G409" s="1"/>
    </row>
    <row r="410" spans="7:7" x14ac:dyDescent="0.15">
      <c r="G410" s="1"/>
    </row>
    <row r="411" spans="7:7" x14ac:dyDescent="0.15">
      <c r="G411" s="1"/>
    </row>
    <row r="412" spans="7:7" x14ac:dyDescent="0.15">
      <c r="G412" s="1"/>
    </row>
    <row r="413" spans="7:7" x14ac:dyDescent="0.15">
      <c r="G413" s="1"/>
    </row>
    <row r="414" spans="7:7" x14ac:dyDescent="0.15">
      <c r="G414" s="1"/>
    </row>
    <row r="415" spans="7:7" x14ac:dyDescent="0.15">
      <c r="G415" s="1"/>
    </row>
    <row r="416" spans="7:7" x14ac:dyDescent="0.15">
      <c r="G416" s="1"/>
    </row>
    <row r="417" spans="7:7" x14ac:dyDescent="0.15">
      <c r="G417" s="1"/>
    </row>
    <row r="418" spans="7:7" x14ac:dyDescent="0.15">
      <c r="G418" s="1"/>
    </row>
    <row r="419" spans="7:7" x14ac:dyDescent="0.15">
      <c r="G419" s="1"/>
    </row>
    <row r="420" spans="7:7" x14ac:dyDescent="0.15">
      <c r="G420" s="1"/>
    </row>
    <row r="421" spans="7:7" x14ac:dyDescent="0.15">
      <c r="G421" s="1"/>
    </row>
    <row r="422" spans="7:7" x14ac:dyDescent="0.15">
      <c r="G422" s="1"/>
    </row>
    <row r="423" spans="7:7" x14ac:dyDescent="0.15">
      <c r="G423" s="1"/>
    </row>
    <row r="424" spans="7:7" x14ac:dyDescent="0.15">
      <c r="G424" s="1"/>
    </row>
    <row r="425" spans="7:7" x14ac:dyDescent="0.15">
      <c r="G425" s="1"/>
    </row>
    <row r="426" spans="7:7" x14ac:dyDescent="0.15">
      <c r="G426" s="1"/>
    </row>
    <row r="427" spans="7:7" x14ac:dyDescent="0.15">
      <c r="G427" s="1"/>
    </row>
    <row r="428" spans="7:7" x14ac:dyDescent="0.15">
      <c r="G428" s="1"/>
    </row>
    <row r="429" spans="7:7" x14ac:dyDescent="0.15">
      <c r="G429" s="1"/>
    </row>
    <row r="430" spans="7:7" x14ac:dyDescent="0.15">
      <c r="G430" s="1"/>
    </row>
    <row r="431" spans="7:7" x14ac:dyDescent="0.15">
      <c r="G431" s="1"/>
    </row>
    <row r="432" spans="7:7" x14ac:dyDescent="0.15">
      <c r="G432" s="1"/>
    </row>
    <row r="433" spans="7:7" x14ac:dyDescent="0.15">
      <c r="G433" s="1"/>
    </row>
    <row r="434" spans="7:7" x14ac:dyDescent="0.15">
      <c r="G434" s="1"/>
    </row>
    <row r="435" spans="7:7" x14ac:dyDescent="0.15">
      <c r="G435" s="1"/>
    </row>
    <row r="436" spans="7:7" x14ac:dyDescent="0.15">
      <c r="G436" s="1"/>
    </row>
    <row r="437" spans="7:7" x14ac:dyDescent="0.15">
      <c r="G437" s="1"/>
    </row>
    <row r="438" spans="7:7" x14ac:dyDescent="0.15">
      <c r="G438" s="1"/>
    </row>
    <row r="439" spans="7:7" x14ac:dyDescent="0.15">
      <c r="G439" s="1"/>
    </row>
    <row r="440" spans="7:7" x14ac:dyDescent="0.15">
      <c r="G440" s="1"/>
    </row>
    <row r="441" spans="7:7" x14ac:dyDescent="0.15">
      <c r="G441" s="1"/>
    </row>
    <row r="442" spans="7:7" x14ac:dyDescent="0.15">
      <c r="G442" s="1"/>
    </row>
    <row r="443" spans="7:7" x14ac:dyDescent="0.15">
      <c r="G443" s="1"/>
    </row>
    <row r="444" spans="7:7" x14ac:dyDescent="0.15">
      <c r="G444" s="1"/>
    </row>
    <row r="445" spans="7:7" x14ac:dyDescent="0.15">
      <c r="G445" s="1"/>
    </row>
    <row r="446" spans="7:7" x14ac:dyDescent="0.15">
      <c r="G446" s="1"/>
    </row>
    <row r="447" spans="7:7" x14ac:dyDescent="0.15">
      <c r="G447" s="1"/>
    </row>
    <row r="448" spans="7:7" x14ac:dyDescent="0.15">
      <c r="G448" s="1"/>
    </row>
    <row r="449" spans="7:7" x14ac:dyDescent="0.15">
      <c r="G449" s="1"/>
    </row>
    <row r="450" spans="7:7" x14ac:dyDescent="0.15">
      <c r="G450" s="1"/>
    </row>
    <row r="451" spans="7:7" x14ac:dyDescent="0.15">
      <c r="G451" s="1"/>
    </row>
    <row r="452" spans="7:7" x14ac:dyDescent="0.15">
      <c r="G452" s="1"/>
    </row>
    <row r="453" spans="7:7" x14ac:dyDescent="0.15">
      <c r="G453" s="1"/>
    </row>
    <row r="454" spans="7:7" x14ac:dyDescent="0.15">
      <c r="G454" s="1"/>
    </row>
    <row r="455" spans="7:7" x14ac:dyDescent="0.15">
      <c r="G455" s="1"/>
    </row>
    <row r="456" spans="7:7" x14ac:dyDescent="0.15">
      <c r="G456" s="1"/>
    </row>
    <row r="457" spans="7:7" x14ac:dyDescent="0.15">
      <c r="G457" s="1"/>
    </row>
    <row r="458" spans="7:7" x14ac:dyDescent="0.15">
      <c r="G458" s="1"/>
    </row>
    <row r="459" spans="7:7" x14ac:dyDescent="0.15">
      <c r="G459" s="1"/>
    </row>
    <row r="460" spans="7:7" x14ac:dyDescent="0.15">
      <c r="G460" s="1"/>
    </row>
    <row r="461" spans="7:7" x14ac:dyDescent="0.15">
      <c r="G461" s="1"/>
    </row>
    <row r="462" spans="7:7" x14ac:dyDescent="0.15">
      <c r="G462" s="1"/>
    </row>
    <row r="463" spans="7:7" x14ac:dyDescent="0.15">
      <c r="G463" s="1"/>
    </row>
    <row r="464" spans="7:7" x14ac:dyDescent="0.15">
      <c r="G464" s="1"/>
    </row>
    <row r="465" spans="7:7" x14ac:dyDescent="0.15">
      <c r="G465" s="1"/>
    </row>
    <row r="466" spans="7:7" x14ac:dyDescent="0.15">
      <c r="G466" s="1"/>
    </row>
    <row r="467" spans="7:7" x14ac:dyDescent="0.15">
      <c r="G467" s="1"/>
    </row>
    <row r="468" spans="7:7" x14ac:dyDescent="0.15">
      <c r="G468" s="1"/>
    </row>
    <row r="469" spans="7:7" x14ac:dyDescent="0.15">
      <c r="G469" s="1"/>
    </row>
    <row r="470" spans="7:7" x14ac:dyDescent="0.15">
      <c r="G470" s="1"/>
    </row>
    <row r="471" spans="7:7" x14ac:dyDescent="0.15">
      <c r="G471" s="1"/>
    </row>
    <row r="472" spans="7:7" x14ac:dyDescent="0.15">
      <c r="G472" s="1"/>
    </row>
    <row r="473" spans="7:7" x14ac:dyDescent="0.15">
      <c r="G473" s="1"/>
    </row>
    <row r="474" spans="7:7" x14ac:dyDescent="0.15">
      <c r="G474" s="1"/>
    </row>
    <row r="475" spans="7:7" x14ac:dyDescent="0.15">
      <c r="G475" s="1"/>
    </row>
    <row r="476" spans="7:7" x14ac:dyDescent="0.15">
      <c r="G476" s="1"/>
    </row>
    <row r="477" spans="7:7" x14ac:dyDescent="0.15">
      <c r="G477" s="1"/>
    </row>
    <row r="478" spans="7:7" x14ac:dyDescent="0.15">
      <c r="G478" s="1"/>
    </row>
    <row r="479" spans="7:7" x14ac:dyDescent="0.15">
      <c r="G479" s="1"/>
    </row>
    <row r="480" spans="7:7" x14ac:dyDescent="0.15">
      <c r="G480" s="1"/>
    </row>
    <row r="481" spans="7:7" x14ac:dyDescent="0.15">
      <c r="G481" s="1"/>
    </row>
    <row r="482" spans="7:7" x14ac:dyDescent="0.15">
      <c r="G482" s="1"/>
    </row>
    <row r="483" spans="7:7" x14ac:dyDescent="0.15">
      <c r="G483" s="1"/>
    </row>
    <row r="484" spans="7:7" x14ac:dyDescent="0.15">
      <c r="G484" s="1"/>
    </row>
    <row r="485" spans="7:7" x14ac:dyDescent="0.15">
      <c r="G485" s="1"/>
    </row>
    <row r="486" spans="7:7" x14ac:dyDescent="0.15">
      <c r="G486" s="1"/>
    </row>
    <row r="487" spans="7:7" x14ac:dyDescent="0.15">
      <c r="G487" s="1"/>
    </row>
    <row r="488" spans="7:7" x14ac:dyDescent="0.15">
      <c r="G488" s="1"/>
    </row>
    <row r="489" spans="7:7" x14ac:dyDescent="0.15">
      <c r="G489" s="1"/>
    </row>
    <row r="490" spans="7:7" x14ac:dyDescent="0.15">
      <c r="G490" s="1"/>
    </row>
    <row r="491" spans="7:7" x14ac:dyDescent="0.15">
      <c r="G491" s="1"/>
    </row>
    <row r="492" spans="7:7" x14ac:dyDescent="0.15">
      <c r="G492" s="1"/>
    </row>
    <row r="493" spans="7:7" x14ac:dyDescent="0.15">
      <c r="G493" s="1"/>
    </row>
    <row r="494" spans="7:7" x14ac:dyDescent="0.15">
      <c r="G494" s="1"/>
    </row>
    <row r="495" spans="7:7" x14ac:dyDescent="0.15">
      <c r="G495" s="1"/>
    </row>
    <row r="496" spans="7:7" x14ac:dyDescent="0.15">
      <c r="G496" s="1"/>
    </row>
    <row r="497" spans="7:7" x14ac:dyDescent="0.15">
      <c r="G497" s="1"/>
    </row>
    <row r="498" spans="7:7" x14ac:dyDescent="0.15">
      <c r="G498" s="1"/>
    </row>
    <row r="499" spans="7:7" x14ac:dyDescent="0.15">
      <c r="G499" s="1"/>
    </row>
    <row r="500" spans="7:7" x14ac:dyDescent="0.15">
      <c r="G500" s="1"/>
    </row>
    <row r="501" spans="7:7" x14ac:dyDescent="0.15">
      <c r="G501" s="1"/>
    </row>
    <row r="502" spans="7:7" x14ac:dyDescent="0.15">
      <c r="G502" s="1"/>
    </row>
    <row r="503" spans="7:7" x14ac:dyDescent="0.15">
      <c r="G503" s="1"/>
    </row>
    <row r="504" spans="7:7" x14ac:dyDescent="0.15">
      <c r="G504" s="1"/>
    </row>
    <row r="505" spans="7:7" x14ac:dyDescent="0.15">
      <c r="G505" s="1"/>
    </row>
    <row r="506" spans="7:7" x14ac:dyDescent="0.15">
      <c r="G506" s="1"/>
    </row>
    <row r="507" spans="7:7" x14ac:dyDescent="0.15">
      <c r="G507" s="1"/>
    </row>
    <row r="508" spans="7:7" x14ac:dyDescent="0.15">
      <c r="G508" s="1"/>
    </row>
    <row r="509" spans="7:7" x14ac:dyDescent="0.15">
      <c r="G509" s="1"/>
    </row>
    <row r="510" spans="7:7" x14ac:dyDescent="0.15">
      <c r="G510" s="1"/>
    </row>
    <row r="511" spans="7:7" x14ac:dyDescent="0.15">
      <c r="G511" s="1"/>
    </row>
    <row r="512" spans="7:7" x14ac:dyDescent="0.15">
      <c r="G512" s="1"/>
    </row>
    <row r="513" spans="7:7" x14ac:dyDescent="0.15">
      <c r="G513" s="1"/>
    </row>
    <row r="514" spans="7:7" x14ac:dyDescent="0.15">
      <c r="G514" s="1"/>
    </row>
    <row r="515" spans="7:7" x14ac:dyDescent="0.15">
      <c r="G515" s="1"/>
    </row>
    <row r="516" spans="7:7" x14ac:dyDescent="0.15">
      <c r="G516" s="1"/>
    </row>
    <row r="517" spans="7:7" x14ac:dyDescent="0.15">
      <c r="G517" s="1"/>
    </row>
    <row r="518" spans="7:7" x14ac:dyDescent="0.15">
      <c r="G518" s="1"/>
    </row>
    <row r="519" spans="7:7" x14ac:dyDescent="0.15">
      <c r="G519" s="1"/>
    </row>
    <row r="520" spans="7:7" x14ac:dyDescent="0.15">
      <c r="G520" s="1"/>
    </row>
    <row r="521" spans="7:7" x14ac:dyDescent="0.15">
      <c r="G521" s="1"/>
    </row>
    <row r="522" spans="7:7" x14ac:dyDescent="0.15">
      <c r="G522" s="1"/>
    </row>
    <row r="523" spans="7:7" x14ac:dyDescent="0.15">
      <c r="G523" s="1"/>
    </row>
    <row r="524" spans="7:7" x14ac:dyDescent="0.15">
      <c r="G524" s="1"/>
    </row>
    <row r="525" spans="7:7" x14ac:dyDescent="0.15">
      <c r="G525" s="1"/>
    </row>
    <row r="526" spans="7:7" x14ac:dyDescent="0.15">
      <c r="G526" s="1"/>
    </row>
    <row r="527" spans="7:7" x14ac:dyDescent="0.15">
      <c r="G527" s="1"/>
    </row>
    <row r="528" spans="7:7" x14ac:dyDescent="0.15">
      <c r="G528" s="1"/>
    </row>
    <row r="529" spans="7:7" x14ac:dyDescent="0.15">
      <c r="G529" s="1"/>
    </row>
    <row r="530" spans="7:7" x14ac:dyDescent="0.15">
      <c r="G530" s="1"/>
    </row>
    <row r="531" spans="7:7" x14ac:dyDescent="0.15">
      <c r="G531" s="1"/>
    </row>
    <row r="532" spans="7:7" x14ac:dyDescent="0.15">
      <c r="G532" s="1"/>
    </row>
    <row r="533" spans="7:7" x14ac:dyDescent="0.15">
      <c r="G533" s="1"/>
    </row>
    <row r="534" spans="7:7" x14ac:dyDescent="0.15">
      <c r="G534" s="1"/>
    </row>
    <row r="535" spans="7:7" x14ac:dyDescent="0.15">
      <c r="G535" s="1"/>
    </row>
    <row r="536" spans="7:7" x14ac:dyDescent="0.15">
      <c r="G536" s="1"/>
    </row>
    <row r="537" spans="7:7" x14ac:dyDescent="0.15">
      <c r="G537" s="1"/>
    </row>
    <row r="538" spans="7:7" x14ac:dyDescent="0.15">
      <c r="G538" s="1"/>
    </row>
    <row r="539" spans="7:7" x14ac:dyDescent="0.15">
      <c r="G539" s="1"/>
    </row>
    <row r="540" spans="7:7" x14ac:dyDescent="0.15">
      <c r="G540" s="1"/>
    </row>
    <row r="541" spans="7:7" x14ac:dyDescent="0.15">
      <c r="G541" s="1"/>
    </row>
    <row r="542" spans="7:7" x14ac:dyDescent="0.15">
      <c r="G542" s="1"/>
    </row>
    <row r="543" spans="7:7" x14ac:dyDescent="0.15">
      <c r="G543" s="1"/>
    </row>
    <row r="544" spans="7:7" x14ac:dyDescent="0.15">
      <c r="G544" s="1"/>
    </row>
    <row r="545" spans="7:7" x14ac:dyDescent="0.15">
      <c r="G545" s="1"/>
    </row>
    <row r="546" spans="7:7" x14ac:dyDescent="0.15">
      <c r="G546" s="1"/>
    </row>
    <row r="547" spans="7:7" x14ac:dyDescent="0.15">
      <c r="G547" s="1"/>
    </row>
    <row r="548" spans="7:7" x14ac:dyDescent="0.15">
      <c r="G548" s="1"/>
    </row>
    <row r="549" spans="7:7" x14ac:dyDescent="0.15">
      <c r="G549" s="1"/>
    </row>
    <row r="550" spans="7:7" x14ac:dyDescent="0.15">
      <c r="G550" s="1"/>
    </row>
    <row r="551" spans="7:7" x14ac:dyDescent="0.15">
      <c r="G551" s="1"/>
    </row>
    <row r="552" spans="7:7" x14ac:dyDescent="0.15">
      <c r="G552" s="1"/>
    </row>
    <row r="553" spans="7:7" x14ac:dyDescent="0.15">
      <c r="G553" s="1"/>
    </row>
    <row r="554" spans="7:7" x14ac:dyDescent="0.15">
      <c r="G554" s="1"/>
    </row>
    <row r="555" spans="7:7" x14ac:dyDescent="0.15">
      <c r="G555" s="1"/>
    </row>
    <row r="556" spans="7:7" x14ac:dyDescent="0.15">
      <c r="G556" s="1"/>
    </row>
    <row r="557" spans="7:7" x14ac:dyDescent="0.15">
      <c r="G557" s="1"/>
    </row>
    <row r="558" spans="7:7" x14ac:dyDescent="0.15">
      <c r="G558" s="1"/>
    </row>
    <row r="559" spans="7:7" x14ac:dyDescent="0.15">
      <c r="G559" s="1"/>
    </row>
    <row r="560" spans="7:7" x14ac:dyDescent="0.15">
      <c r="G560" s="1"/>
    </row>
    <row r="561" spans="7:7" x14ac:dyDescent="0.15">
      <c r="G561" s="1"/>
    </row>
    <row r="562" spans="7:7" x14ac:dyDescent="0.15">
      <c r="G562" s="1"/>
    </row>
    <row r="563" spans="7:7" x14ac:dyDescent="0.15">
      <c r="G563" s="1"/>
    </row>
    <row r="564" spans="7:7" x14ac:dyDescent="0.15">
      <c r="G564" s="1"/>
    </row>
    <row r="565" spans="7:7" x14ac:dyDescent="0.15">
      <c r="G565" s="1"/>
    </row>
    <row r="566" spans="7:7" x14ac:dyDescent="0.15">
      <c r="G566" s="1"/>
    </row>
    <row r="567" spans="7:7" x14ac:dyDescent="0.15">
      <c r="G567" s="1"/>
    </row>
    <row r="568" spans="7:7" x14ac:dyDescent="0.15">
      <c r="G568" s="1"/>
    </row>
    <row r="569" spans="7:7" x14ac:dyDescent="0.15">
      <c r="G569" s="1"/>
    </row>
    <row r="570" spans="7:7" x14ac:dyDescent="0.15">
      <c r="G570" s="1"/>
    </row>
    <row r="571" spans="7:7" x14ac:dyDescent="0.15">
      <c r="G571" s="1"/>
    </row>
    <row r="572" spans="7:7" x14ac:dyDescent="0.15">
      <c r="G572" s="1"/>
    </row>
    <row r="573" spans="7:7" x14ac:dyDescent="0.15">
      <c r="G573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Aarts NA</vt:lpstr>
      <vt:lpstr>Beer de MEE</vt:lpstr>
      <vt:lpstr>Braeken BHJ</vt:lpstr>
      <vt:lpstr>Clemens JMM</vt:lpstr>
      <vt:lpstr>Depla PFG</vt:lpstr>
      <vt:lpstr>Gillissen FWJ</vt:lpstr>
      <vt:lpstr>De Wit MFA</vt:lpstr>
      <vt:lpstr>Smeets AJ</vt:lpstr>
      <vt:lpstr>Zutphen van PMA</vt:lpstr>
    </vt:vector>
  </TitlesOfParts>
  <Company>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Hirsch-Siepers, Finy</dc:creator>
  <cp:lastModifiedBy>Morina, Merveta</cp:lastModifiedBy>
  <dcterms:created xsi:type="dcterms:W3CDTF">2015-03-17T14:01:05Z</dcterms:created>
  <dcterms:modified xsi:type="dcterms:W3CDTF">2015-03-24T13:46:56Z</dcterms:modified>
</cp:coreProperties>
</file>